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Dokumentvorlagen\Kassenbuch\"/>
    </mc:Choice>
  </mc:AlternateContent>
  <bookViews>
    <workbookView xWindow="0" yWindow="0" windowWidth="28800" windowHeight="12435"/>
  </bookViews>
  <sheets>
    <sheet name="Kassenbuch" sheetId="1" r:id="rId1"/>
  </sheets>
  <definedNames>
    <definedName name="Art">Kassenbuch!$Q$1:$Q$3</definedName>
    <definedName name="Kassenbuch">Tabelle1[#All]</definedName>
    <definedName name="Mwst_Sätze">Kassenbuch!$P$1:$P$4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M19" i="1"/>
  <c r="L9" i="1"/>
  <c r="L10" i="1"/>
  <c r="L11" i="1"/>
  <c r="L12" i="1"/>
  <c r="L13" i="1"/>
  <c r="L14" i="1"/>
  <c r="L15" i="1"/>
  <c r="L16" i="1"/>
  <c r="L17" i="1"/>
  <c r="L18" i="1"/>
  <c r="L19" i="1"/>
  <c r="G19" i="1"/>
  <c r="I19" i="1"/>
  <c r="J19" i="1"/>
  <c r="G18" i="1"/>
  <c r="I18" i="1"/>
  <c r="J18" i="1"/>
  <c r="G17" i="1"/>
  <c r="I17" i="1"/>
  <c r="J17" i="1"/>
  <c r="G16" i="1"/>
  <c r="I16" i="1"/>
  <c r="J16" i="1"/>
  <c r="G15" i="1"/>
  <c r="I15" i="1"/>
  <c r="J15" i="1"/>
  <c r="K14" i="1"/>
  <c r="K12" i="1"/>
  <c r="K11" i="1"/>
  <c r="J9" i="1"/>
  <c r="J10" i="1"/>
  <c r="J13" i="1"/>
  <c r="G14" i="1"/>
  <c r="J14" i="1" s="1"/>
  <c r="I14" i="1"/>
  <c r="G13" i="1"/>
  <c r="K13" i="1" s="1"/>
  <c r="I13" i="1"/>
  <c r="G12" i="1"/>
  <c r="J12" i="1" s="1"/>
  <c r="I12" i="1"/>
  <c r="C20" i="1"/>
  <c r="D26" i="1" s="1"/>
  <c r="E20" i="1"/>
  <c r="D24" i="1" s="1"/>
  <c r="G11" i="1"/>
  <c r="J11" i="1" s="1"/>
  <c r="I11" i="1"/>
  <c r="G10" i="1"/>
  <c r="K10" i="1" s="1"/>
  <c r="I10" i="1"/>
  <c r="G9" i="1"/>
  <c r="K9" i="1" s="1"/>
  <c r="I9" i="1"/>
  <c r="L20" i="1" l="1"/>
  <c r="D29" i="1" s="1"/>
  <c r="M20" i="1"/>
  <c r="D30" i="1" s="1"/>
  <c r="K20" i="1"/>
  <c r="D27" i="1" s="1"/>
  <c r="J20" i="1"/>
  <c r="D28" i="1" s="1"/>
  <c r="I20" i="1"/>
  <c r="D25" i="1" s="1"/>
  <c r="O9" i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D23" i="1" l="1"/>
</calcChain>
</file>

<file path=xl/sharedStrings.xml><?xml version="1.0" encoding="utf-8"?>
<sst xmlns="http://schemas.openxmlformats.org/spreadsheetml/2006/main" count="41" uniqueCount="33">
  <si>
    <t>Kassenbuch</t>
  </si>
  <si>
    <t>Buchungsdatum</t>
  </si>
  <si>
    <t>Betreff</t>
  </si>
  <si>
    <t>Betrag</t>
  </si>
  <si>
    <t>Mwst-Satz</t>
  </si>
  <si>
    <t>Art</t>
  </si>
  <si>
    <t>Mwst</t>
  </si>
  <si>
    <t>Mwst-Sätze</t>
  </si>
  <si>
    <t>Einnahme</t>
  </si>
  <si>
    <t>Ausgabe</t>
  </si>
  <si>
    <t>Saldenvortrag</t>
  </si>
  <si>
    <t>Kassenstand</t>
  </si>
  <si>
    <t>Rechenbetrag</t>
  </si>
  <si>
    <t>Porto</t>
  </si>
  <si>
    <t>Kaffee</t>
  </si>
  <si>
    <t>Übertrag von Bank</t>
  </si>
  <si>
    <t>Verkauf Ware</t>
  </si>
  <si>
    <t>Zeitraum</t>
  </si>
  <si>
    <t>November</t>
  </si>
  <si>
    <t>Endsaldo</t>
  </si>
  <si>
    <t>Buchungssummen</t>
  </si>
  <si>
    <t>Anzahl Buchungen</t>
  </si>
  <si>
    <t>VSt.</t>
  </si>
  <si>
    <t>USt</t>
  </si>
  <si>
    <t>Enthaltene Vorsteuer</t>
  </si>
  <si>
    <t>Vereinnahmte Umsatzsteuer</t>
  </si>
  <si>
    <t>Benzin</t>
  </si>
  <si>
    <t>Saldo aus Einnahmen und Ausgaben</t>
  </si>
  <si>
    <t>Einnahmen</t>
  </si>
  <si>
    <t>Ausgaben</t>
  </si>
  <si>
    <t>Einnahmen brutto</t>
  </si>
  <si>
    <t>Ausgaben brutto</t>
  </si>
  <si>
    <t>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</si>
</sst>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2">
    <xf numFmtId="0" fontId="0" fillId="0" borderId="0" xfId="0"/>
    <xf numFmtId="0" fontId="2" fillId="0" borderId="1" xfId="2"/>
    <xf numFmtId="14" fontId="0" fillId="0" borderId="0" xfId="0" applyNumberFormat="1"/>
    <xf numFmtId="44" fontId="0" fillId="0" borderId="0" xfId="1" applyFont="1"/>
    <xf numFmtId="0" fontId="3" fillId="0" borderId="0" xfId="0" applyFont="1"/>
    <xf numFmtId="44" fontId="0" fillId="0" borderId="0" xfId="1" applyNumberFormat="1" applyFont="1"/>
    <xf numFmtId="44" fontId="0" fillId="0" borderId="0" xfId="0" applyNumberFormat="1"/>
    <xf numFmtId="0" fontId="0" fillId="0" borderId="0" xfId="0" applyNumberFormat="1"/>
    <xf numFmtId="44" fontId="0" fillId="0" borderId="0" xfId="0" applyNumberFormat="1" applyFont="1"/>
    <xf numFmtId="44" fontId="3" fillId="0" borderId="0" xfId="0" applyNumberFormat="1" applyFont="1"/>
    <xf numFmtId="44" fontId="3" fillId="2" borderId="0" xfId="1" applyFont="1" applyFill="1"/>
    <xf numFmtId="0" fontId="0" fillId="0" borderId="0" xfId="1" applyNumberFormat="1" applyFont="1" applyAlignment="1">
      <alignment horizontal="left"/>
    </xf>
  </cellXfs>
  <cellStyles count="3">
    <cellStyle name="Standard" xfId="0" builtinId="0"/>
    <cellStyle name="Überschrift 1" xfId="2" builtinId="16"/>
    <cellStyle name="Währung" xfId="1" builtinId="4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left" vertical="bottom" textRotation="0" wrapText="0" indent="0" justifyLastLine="0" shrinkToFit="0" readingOrder="0"/>
    </dxf>
    <dxf>
      <numFmt numFmtId="19" formatCode="dd/mm/yyyy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Kassenbuch!$O$8</c:f>
              <c:strCache>
                <c:ptCount val="1"/>
                <c:pt idx="0">
                  <c:v>Kassenstand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Kassenbuch!$C$9:$C$19</c:f>
              <c:numCache>
                <c:formatCode>m/d/yyyy</c:formatCode>
                <c:ptCount val="11"/>
                <c:pt idx="0">
                  <c:v>41962</c:v>
                </c:pt>
                <c:pt idx="1">
                  <c:v>41963</c:v>
                </c:pt>
                <c:pt idx="2">
                  <c:v>41964</c:v>
                </c:pt>
                <c:pt idx="3">
                  <c:v>41965</c:v>
                </c:pt>
                <c:pt idx="4">
                  <c:v>41966</c:v>
                </c:pt>
                <c:pt idx="5">
                  <c:v>41966</c:v>
                </c:pt>
                <c:pt idx="6">
                  <c:v>41968</c:v>
                </c:pt>
              </c:numCache>
            </c:numRef>
          </c:cat>
          <c:val>
            <c:numRef>
              <c:f>Kassenbuch!$O$9:$O$19</c:f>
              <c:numCache>
                <c:formatCode>_("€"* #,##0.00_);_("€"* \(#,##0.00\);_("€"* "-"??_);_(@_)</c:formatCode>
                <c:ptCount val="11"/>
                <c:pt idx="0">
                  <c:v>376</c:v>
                </c:pt>
                <c:pt idx="1">
                  <c:v>364</c:v>
                </c:pt>
                <c:pt idx="2">
                  <c:v>464</c:v>
                </c:pt>
                <c:pt idx="3">
                  <c:v>514</c:v>
                </c:pt>
                <c:pt idx="4">
                  <c:v>434</c:v>
                </c:pt>
                <c:pt idx="5">
                  <c:v>454</c:v>
                </c:pt>
                <c:pt idx="6">
                  <c:v>454</c:v>
                </c:pt>
                <c:pt idx="7">
                  <c:v>454</c:v>
                </c:pt>
                <c:pt idx="8">
                  <c:v>454</c:v>
                </c:pt>
                <c:pt idx="9">
                  <c:v>454</c:v>
                </c:pt>
                <c:pt idx="10">
                  <c:v>454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9783488"/>
        <c:axId val="369784272"/>
      </c:lineChart>
      <c:dateAx>
        <c:axId val="36978348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784272"/>
        <c:crosses val="autoZero"/>
        <c:auto val="1"/>
        <c:lblOffset val="100"/>
        <c:baseTimeUnit val="days"/>
      </c:dateAx>
      <c:valAx>
        <c:axId val="36978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78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de-DE"/>
              <a:t>Einnahmen und Ausgaben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Kassenbuch!$L$8</c:f>
              <c:strCache>
                <c:ptCount val="1"/>
                <c:pt idx="0">
                  <c:v>Einnahmen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FFFD78C-A1DF-47F1-82B8-32FE5EBF3D8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D774B53-A372-4D74-B5B2-7B610EB439E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C084BE1-834C-4D5A-947D-DA1D665BA43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26FFFEE-800B-4C3B-BA86-D14C81D67A9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D67485A-BDCA-4B84-99CF-30437F21E9E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70A1608-5E38-4A18-AE9A-DDE88F59397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9D468FC-9033-465E-927F-6FAB26B0B01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96E25DA-6EE9-47DD-9DCC-7A01EEC2C83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A655582-35A7-4D23-8818-9C4B7337131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E0A7FE2-F6FB-42DC-ACB7-03BB4F9E6532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B4E7FA7-FFA0-4D6D-A411-0CBA7C438D8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Kassenbuch!$L$9:$L$20</c:f>
              <c:numCache>
                <c:formatCode>_("€"* #,##0.00_);_("€"* \(#,##0.00\);_("€"* "-"??_);_(@_)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50</c:v>
                </c:pt>
                <c:pt idx="4">
                  <c:v>0</c:v>
                </c:pt>
                <c:pt idx="5">
                  <c:v>20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Kassenbuch!$D$9:$D$19</c15:f>
                <c15:dlblRangeCache>
                  <c:ptCount val="11"/>
                  <c:pt idx="0">
                    <c:v>Porto</c:v>
                  </c:pt>
                  <c:pt idx="1">
                    <c:v>Kaffee</c:v>
                  </c:pt>
                  <c:pt idx="2">
                    <c:v>Übertrag von Bank</c:v>
                  </c:pt>
                  <c:pt idx="3">
                    <c:v>Verkauf Ware</c:v>
                  </c:pt>
                  <c:pt idx="4">
                    <c:v>Benzin</c:v>
                  </c:pt>
                  <c:pt idx="5">
                    <c:v>Verkauf Ware</c:v>
                  </c:pt>
                </c15:dlblRangeCache>
              </c15:datalabelsRange>
            </c:ext>
          </c:extLst>
        </c:ser>
        <c:ser>
          <c:idx val="1"/>
          <c:order val="1"/>
          <c:tx>
            <c:strRef>
              <c:f>Kassenbuch!$M$8</c:f>
              <c:strCache>
                <c:ptCount val="1"/>
                <c:pt idx="0">
                  <c:v>Ausgaben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Kassenbuch!$M$9:$M$20</c:f>
              <c:numCache>
                <c:formatCode>_("€"* #,##0.00_);_("€"* \(#,##0.00\);_("€"* "-"??_);_(@_)</c:formatCode>
                <c:ptCount val="11"/>
                <c:pt idx="0">
                  <c:v>24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80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9780744"/>
        <c:axId val="369780352"/>
      </c:barChart>
      <c:catAx>
        <c:axId val="369780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780352"/>
        <c:crosses val="autoZero"/>
        <c:auto val="1"/>
        <c:lblAlgn val="ctr"/>
        <c:lblOffset val="100"/>
        <c:noMultiLvlLbl val="0"/>
      </c:catAx>
      <c:valAx>
        <c:axId val="36978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780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31</xdr:row>
      <xdr:rowOff>61912</xdr:rowOff>
    </xdr:from>
    <xdr:to>
      <xdr:col>11</xdr:col>
      <xdr:colOff>819150</xdr:colOff>
      <xdr:row>45</xdr:row>
      <xdr:rowOff>138112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9524</xdr:colOff>
      <xdr:row>47</xdr:row>
      <xdr:rowOff>52387</xdr:rowOff>
    </xdr:from>
    <xdr:to>
      <xdr:col>11</xdr:col>
      <xdr:colOff>819149</xdr:colOff>
      <xdr:row>61</xdr:row>
      <xdr:rowOff>128587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8:M20" totalsRowCount="1">
  <autoFilter ref="B8:M19"/>
  <tableColumns count="12">
    <tableColumn id="8" name="Nummer" dataDxfId="0" dataCellStyle="Währung"/>
    <tableColumn id="1" name="Buchungsdatum" totalsRowFunction="count" dataDxfId="1"/>
    <tableColumn id="2" name="Betreff"/>
    <tableColumn id="3" name="Betrag" totalsRowFunction="sum" dataDxfId="14" totalsRowDxfId="8" dataCellStyle="Währung"/>
    <tableColumn id="4" name="Mwst-Satz"/>
    <tableColumn id="5" name="Mwst" totalsRowDxfId="7" dataCellStyle="Währung">
      <calculatedColumnFormula>Tabelle1[Betrag]-Tabelle1[Betrag]/(1+Tabelle1[Mwst-Satz])</calculatedColumnFormula>
    </tableColumn>
    <tableColumn id="6" name="Art"/>
    <tableColumn id="7" name="Rechenbetrag" totalsRowFunction="custom" dataDxfId="13" totalsRowDxfId="6" dataCellStyle="Währung">
      <calculatedColumnFormula>IF(H9="Ausgabe",E9*-1,E9)</calculatedColumnFormula>
      <totalsRowFormula>SUM(Tabelle1[Rechenbetrag])</totalsRowFormula>
    </tableColumn>
    <tableColumn id="9" name="USt" totalsRowFunction="sum" dataDxfId="12" totalsRowDxfId="5" dataCellStyle="Währung">
      <calculatedColumnFormula>IF(Tabelle1[[#This Row],[Art]]="Einnahme",Tabelle1[[#This Row],[Mwst]],)</calculatedColumnFormula>
    </tableColumn>
    <tableColumn id="10" name="VSt." totalsRowFunction="sum" dataDxfId="11" totalsRowDxfId="4" dataCellStyle="Währung"/>
    <tableColumn id="11" name="Einnahmen" totalsRowFunction="sum" dataDxfId="10" totalsRowDxfId="3" dataCellStyle="Währung">
      <calculatedColumnFormula>IF(Tabelle1[[#This Row],[Art]]="Einnahme",Tabelle1[[#This Row],[Betrag]],)</calculatedColumnFormula>
    </tableColumn>
    <tableColumn id="12" name="Ausgaben" totalsRowFunction="sum" dataDxfId="9" totalsRowDxfId="2" dataCellStyle="Währung">
      <calculatedColumnFormula>IF(Tabelle1[[#This Row],[Art]]="Ausgabe",Tabelle1[[#This Row],[Betrag]],)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0"/>
  <sheetViews>
    <sheetView showGridLines="0" tabSelected="1" workbookViewId="0">
      <selection activeCell="D8" sqref="D8"/>
    </sheetView>
  </sheetViews>
  <sheetFormatPr baseColWidth="10" defaultRowHeight="15" x14ac:dyDescent="0.25"/>
  <cols>
    <col min="2" max="2" width="18.42578125" customWidth="1"/>
    <col min="3" max="3" width="18.85546875" customWidth="1"/>
    <col min="4" max="4" width="27" customWidth="1"/>
    <col min="5" max="5" width="14.28515625" customWidth="1"/>
    <col min="6" max="6" width="14.42578125" customWidth="1"/>
    <col min="8" max="8" width="15.42578125" customWidth="1"/>
    <col min="9" max="9" width="14.7109375" customWidth="1"/>
    <col min="10" max="10" width="14" customWidth="1"/>
    <col min="11" max="11" width="13.7109375" customWidth="1"/>
    <col min="12" max="12" width="12.85546875" customWidth="1"/>
  </cols>
  <sheetData>
    <row r="1" spans="2:17" x14ac:dyDescent="0.25">
      <c r="P1" t="s">
        <v>7</v>
      </c>
      <c r="Q1" t="s">
        <v>5</v>
      </c>
    </row>
    <row r="2" spans="2:17" x14ac:dyDescent="0.25">
      <c r="C2" s="4" t="s">
        <v>10</v>
      </c>
      <c r="D2" s="10">
        <v>400</v>
      </c>
      <c r="P2">
        <v>0</v>
      </c>
      <c r="Q2" t="s">
        <v>8</v>
      </c>
    </row>
    <row r="3" spans="2:17" x14ac:dyDescent="0.25">
      <c r="C3" s="4" t="s">
        <v>17</v>
      </c>
      <c r="D3" s="10" t="s">
        <v>18</v>
      </c>
      <c r="P3">
        <v>7.0000000000000007E-2</v>
      </c>
      <c r="Q3" t="s">
        <v>9</v>
      </c>
    </row>
    <row r="4" spans="2:17" x14ac:dyDescent="0.25">
      <c r="C4" s="4"/>
      <c r="P4">
        <v>0.19</v>
      </c>
    </row>
    <row r="6" spans="2:17" ht="20.25" thickBot="1" x14ac:dyDescent="0.35">
      <c r="B6" s="1" t="s">
        <v>0</v>
      </c>
    </row>
    <row r="7" spans="2:17" ht="15.75" thickTop="1" x14ac:dyDescent="0.25"/>
    <row r="8" spans="2:17" x14ac:dyDescent="0.25">
      <c r="B8" t="s">
        <v>32</v>
      </c>
      <c r="C8" t="s">
        <v>1</v>
      </c>
      <c r="D8" t="s">
        <v>2</v>
      </c>
      <c r="E8" t="s">
        <v>3</v>
      </c>
      <c r="F8" t="s">
        <v>4</v>
      </c>
      <c r="G8" t="s">
        <v>6</v>
      </c>
      <c r="H8" t="s">
        <v>5</v>
      </c>
      <c r="I8" t="s">
        <v>12</v>
      </c>
      <c r="J8" t="s">
        <v>23</v>
      </c>
      <c r="K8" t="s">
        <v>22</v>
      </c>
      <c r="L8" t="s">
        <v>28</v>
      </c>
      <c r="M8" t="s">
        <v>29</v>
      </c>
      <c r="O8" t="s">
        <v>11</v>
      </c>
    </row>
    <row r="9" spans="2:17" x14ac:dyDescent="0.25">
      <c r="B9" s="11">
        <v>1</v>
      </c>
      <c r="C9" s="2">
        <v>41962</v>
      </c>
      <c r="D9" t="s">
        <v>13</v>
      </c>
      <c r="E9" s="3">
        <v>24</v>
      </c>
      <c r="F9">
        <v>7.0000000000000007E-2</v>
      </c>
      <c r="G9" s="3">
        <f>Tabelle1[Betrag]-Tabelle1[Betrag]/(1+Tabelle1[Mwst-Satz])</f>
        <v>1.5700934579439263</v>
      </c>
      <c r="H9" t="s">
        <v>9</v>
      </c>
      <c r="I9" s="3">
        <f t="shared" ref="I9:I19" si="0">IF(H9="Ausgabe",E9*-1,E9)</f>
        <v>-24</v>
      </c>
      <c r="J9" s="3">
        <f>IF(Tabelle1[[#This Row],[Art]]="Einnahme",Tabelle1[[#This Row],[Mwst]],)</f>
        <v>0</v>
      </c>
      <c r="K9" s="3">
        <f>IF(Tabelle1[[#This Row],[Art]]="Ausgabe",Tabelle1[[#This Row],[Mwst]],)</f>
        <v>1.5700934579439263</v>
      </c>
      <c r="L9" s="3">
        <f>IF(Tabelle1[[#This Row],[Art]]="Einnahme",Tabelle1[[#This Row],[Betrag]],)</f>
        <v>0</v>
      </c>
      <c r="M9" s="3">
        <f>IF(Tabelle1[[#This Row],[Art]]="Ausgabe",Tabelle1[[#This Row],[Betrag]],)</f>
        <v>24</v>
      </c>
      <c r="O9" s="6">
        <f>D2+Tabelle1[[#This Row],[Rechenbetrag]]</f>
        <v>376</v>
      </c>
    </row>
    <row r="10" spans="2:17" x14ac:dyDescent="0.25">
      <c r="B10" s="11">
        <v>2</v>
      </c>
      <c r="C10" s="2">
        <v>41963</v>
      </c>
      <c r="D10" t="s">
        <v>14</v>
      </c>
      <c r="E10" s="3">
        <v>12</v>
      </c>
      <c r="F10">
        <v>0.19</v>
      </c>
      <c r="G10" s="3">
        <f>Tabelle1[Betrag]-Tabelle1[Betrag]/(1+Tabelle1[Mwst-Satz])</f>
        <v>1.9159663865546221</v>
      </c>
      <c r="H10" t="s">
        <v>9</v>
      </c>
      <c r="I10" s="3">
        <f t="shared" si="0"/>
        <v>-12</v>
      </c>
      <c r="J10" s="3">
        <f>IF(Tabelle1[[#This Row],[Art]]="Einnahme",Tabelle1[[#This Row],[Mwst]],)</f>
        <v>0</v>
      </c>
      <c r="K10" s="3">
        <f>IF(Tabelle1[[#This Row],[Art]]="Ausgabe",Tabelle1[[#This Row],[Mwst]],)</f>
        <v>1.9159663865546221</v>
      </c>
      <c r="L10" s="3">
        <f>IF(Tabelle1[[#This Row],[Art]]="Einnahme",Tabelle1[[#This Row],[Betrag]],)</f>
        <v>0</v>
      </c>
      <c r="M10" s="3">
        <f>IF(Tabelle1[[#This Row],[Art]]="Ausgabe",Tabelle1[[#This Row],[Betrag]],)</f>
        <v>12</v>
      </c>
      <c r="O10" s="6">
        <f>O9+Tabelle1[[#This Row],[Rechenbetrag]]</f>
        <v>364</v>
      </c>
    </row>
    <row r="11" spans="2:17" x14ac:dyDescent="0.25">
      <c r="B11" s="11">
        <v>3</v>
      </c>
      <c r="C11" s="2">
        <v>41964</v>
      </c>
      <c r="D11" t="s">
        <v>15</v>
      </c>
      <c r="E11" s="3">
        <v>100</v>
      </c>
      <c r="G11" s="3">
        <f>Tabelle1[Betrag]-Tabelle1[Betrag]/(1+Tabelle1[Mwst-Satz])</f>
        <v>0</v>
      </c>
      <c r="H11" t="s">
        <v>8</v>
      </c>
      <c r="I11" s="3">
        <f t="shared" si="0"/>
        <v>100</v>
      </c>
      <c r="J11" s="3">
        <f>IF(Tabelle1[[#This Row],[Art]]="Einnahme",Tabelle1[[#This Row],[Mwst]],)</f>
        <v>0</v>
      </c>
      <c r="K11" s="3">
        <f>IF(Tabelle1[[#This Row],[Art]]="Ausgabe",Tabelle1[[#This Row],[Mwst]],)</f>
        <v>0</v>
      </c>
      <c r="L11" s="3">
        <f>IF(Tabelle1[[#This Row],[Art]]="Einnahme",Tabelle1[[#This Row],[Betrag]],)</f>
        <v>100</v>
      </c>
      <c r="M11" s="3">
        <f>IF(Tabelle1[[#This Row],[Art]]="Ausgabe",Tabelle1[[#This Row],[Betrag]],)</f>
        <v>0</v>
      </c>
      <c r="O11" s="6">
        <f>O10+Tabelle1[[#This Row],[Rechenbetrag]]</f>
        <v>464</v>
      </c>
    </row>
    <row r="12" spans="2:17" x14ac:dyDescent="0.25">
      <c r="B12" s="11">
        <v>4</v>
      </c>
      <c r="C12" s="2">
        <v>41965</v>
      </c>
      <c r="D12" t="s">
        <v>16</v>
      </c>
      <c r="E12" s="3">
        <v>50</v>
      </c>
      <c r="F12">
        <v>0.19</v>
      </c>
      <c r="G12" s="3">
        <f>Tabelle1[Betrag]-Tabelle1[Betrag]/(1+Tabelle1[Mwst-Satz])</f>
        <v>7.9831932773109244</v>
      </c>
      <c r="H12" t="s">
        <v>8</v>
      </c>
      <c r="I12" s="3">
        <f t="shared" si="0"/>
        <v>50</v>
      </c>
      <c r="J12" s="3">
        <f>IF(Tabelle1[[#This Row],[Art]]="Einnahme",Tabelle1[[#This Row],[Mwst]],)</f>
        <v>7.9831932773109244</v>
      </c>
      <c r="K12" s="3">
        <f>IF(Tabelle1[[#This Row],[Art]]="Ausgabe",Tabelle1[[#This Row],[Mwst]],)</f>
        <v>0</v>
      </c>
      <c r="L12" s="3">
        <f>IF(Tabelle1[[#This Row],[Art]]="Einnahme",Tabelle1[[#This Row],[Betrag]],)</f>
        <v>50</v>
      </c>
      <c r="M12" s="3">
        <f>IF(Tabelle1[[#This Row],[Art]]="Ausgabe",Tabelle1[[#This Row],[Betrag]],)</f>
        <v>0</v>
      </c>
      <c r="O12" s="6">
        <f>O11+Tabelle1[[#This Row],[Rechenbetrag]]</f>
        <v>514</v>
      </c>
    </row>
    <row r="13" spans="2:17" x14ac:dyDescent="0.25">
      <c r="B13" s="11">
        <v>5</v>
      </c>
      <c r="C13" s="2">
        <v>41966</v>
      </c>
      <c r="D13" t="s">
        <v>26</v>
      </c>
      <c r="E13" s="3">
        <v>80</v>
      </c>
      <c r="F13">
        <v>0.19</v>
      </c>
      <c r="G13" s="3">
        <f>Tabelle1[Betrag]-Tabelle1[Betrag]/(1+Tabelle1[Mwst-Satz])</f>
        <v>12.773109243697476</v>
      </c>
      <c r="H13" t="s">
        <v>9</v>
      </c>
      <c r="I13" s="3">
        <f t="shared" si="0"/>
        <v>-80</v>
      </c>
      <c r="J13" s="3">
        <f>IF(Tabelle1[[#This Row],[Art]]="Einnahme",Tabelle1[[#This Row],[Mwst]],)</f>
        <v>0</v>
      </c>
      <c r="K13" s="3">
        <f>IF(Tabelle1[[#This Row],[Art]]="Ausgabe",Tabelle1[[#This Row],[Mwst]],)</f>
        <v>12.773109243697476</v>
      </c>
      <c r="L13" s="3">
        <f>IF(Tabelle1[[#This Row],[Art]]="Einnahme",Tabelle1[[#This Row],[Betrag]],)</f>
        <v>0</v>
      </c>
      <c r="M13" s="3">
        <f>IF(Tabelle1[[#This Row],[Art]]="Ausgabe",Tabelle1[[#This Row],[Betrag]],)</f>
        <v>80</v>
      </c>
      <c r="O13" s="6">
        <f>O12+Tabelle1[[#This Row],[Rechenbetrag]]</f>
        <v>434</v>
      </c>
    </row>
    <row r="14" spans="2:17" x14ac:dyDescent="0.25">
      <c r="B14" s="11">
        <v>6</v>
      </c>
      <c r="C14" s="2">
        <v>41966</v>
      </c>
      <c r="D14" t="s">
        <v>16</v>
      </c>
      <c r="E14" s="3">
        <v>20</v>
      </c>
      <c r="F14">
        <v>0.19</v>
      </c>
      <c r="G14" s="3">
        <f>Tabelle1[Betrag]-Tabelle1[Betrag]/(1+Tabelle1[Mwst-Satz])</f>
        <v>3.1932773109243691</v>
      </c>
      <c r="H14" t="s">
        <v>8</v>
      </c>
      <c r="I14" s="3">
        <f t="shared" si="0"/>
        <v>20</v>
      </c>
      <c r="J14" s="3">
        <f>IF(Tabelle1[[#This Row],[Art]]="Einnahme",Tabelle1[[#This Row],[Mwst]],)</f>
        <v>3.1932773109243691</v>
      </c>
      <c r="K14" s="3">
        <f>IF(Tabelle1[[#This Row],[Art]]="Ausgabe",Tabelle1[[#This Row],[Mwst]],)</f>
        <v>0</v>
      </c>
      <c r="L14" s="3">
        <f>IF(Tabelle1[[#This Row],[Art]]="Einnahme",Tabelle1[[#This Row],[Betrag]],)</f>
        <v>20</v>
      </c>
      <c r="M14" s="3">
        <f>IF(Tabelle1[[#This Row],[Art]]="Ausgabe",Tabelle1[[#This Row],[Betrag]],)</f>
        <v>0</v>
      </c>
      <c r="O14" s="6">
        <f>O13+Tabelle1[[#This Row],[Rechenbetrag]]</f>
        <v>454</v>
      </c>
    </row>
    <row r="15" spans="2:17" x14ac:dyDescent="0.25">
      <c r="B15" s="11">
        <v>7</v>
      </c>
      <c r="C15" s="2">
        <v>41968</v>
      </c>
      <c r="E15" s="3"/>
      <c r="G15" s="3">
        <f>Tabelle1[Betrag]-Tabelle1[Betrag]/(1+Tabelle1[Mwst-Satz])</f>
        <v>0</v>
      </c>
      <c r="I15" s="3">
        <f t="shared" si="0"/>
        <v>0</v>
      </c>
      <c r="J15" s="5">
        <f>IF(Tabelle1[[#This Row],[Art]]="Einnahme",Tabelle1[[#This Row],[Mwst]],)</f>
        <v>0</v>
      </c>
      <c r="K15" s="3"/>
      <c r="L15" s="3">
        <f>IF(Tabelle1[[#This Row],[Art]]="Einnahme",Tabelle1[[#This Row],[Betrag]],)</f>
        <v>0</v>
      </c>
      <c r="M15" s="3">
        <f>IF(Tabelle1[[#This Row],[Art]]="Ausgabe",Tabelle1[[#This Row],[Betrag]],)</f>
        <v>0</v>
      </c>
      <c r="O15" s="6">
        <f>O14+Tabelle1[[#This Row],[Rechenbetrag]]</f>
        <v>454</v>
      </c>
    </row>
    <row r="16" spans="2:17" x14ac:dyDescent="0.25">
      <c r="B16" s="11">
        <v>8</v>
      </c>
      <c r="C16" s="2"/>
      <c r="E16" s="3"/>
      <c r="G16" s="3">
        <f>Tabelle1[Betrag]-Tabelle1[Betrag]/(1+Tabelle1[Mwst-Satz])</f>
        <v>0</v>
      </c>
      <c r="I16" s="3">
        <f t="shared" si="0"/>
        <v>0</v>
      </c>
      <c r="J16" s="5">
        <f>IF(Tabelle1[[#This Row],[Art]]="Einnahme",Tabelle1[[#This Row],[Mwst]],)</f>
        <v>0</v>
      </c>
      <c r="K16" s="3"/>
      <c r="L16" s="3">
        <f>IF(Tabelle1[[#This Row],[Art]]="Einnahme",Tabelle1[[#This Row],[Betrag]],)</f>
        <v>0</v>
      </c>
      <c r="M16" s="3">
        <f>IF(Tabelle1[[#This Row],[Art]]="Ausgabe",Tabelle1[[#This Row],[Betrag]],)</f>
        <v>0</v>
      </c>
      <c r="O16" s="6">
        <f>O15+Tabelle1[[#This Row],[Rechenbetrag]]</f>
        <v>454</v>
      </c>
    </row>
    <row r="17" spans="2:15" x14ac:dyDescent="0.25">
      <c r="B17" s="11">
        <v>9</v>
      </c>
      <c r="C17" s="2"/>
      <c r="E17" s="3"/>
      <c r="G17" s="3">
        <f>Tabelle1[Betrag]-Tabelle1[Betrag]/(1+Tabelle1[Mwst-Satz])</f>
        <v>0</v>
      </c>
      <c r="I17" s="3">
        <f t="shared" si="0"/>
        <v>0</v>
      </c>
      <c r="J17" s="5">
        <f>IF(Tabelle1[[#This Row],[Art]]="Einnahme",Tabelle1[[#This Row],[Mwst]],)</f>
        <v>0</v>
      </c>
      <c r="K17" s="3"/>
      <c r="L17" s="3">
        <f>IF(Tabelle1[[#This Row],[Art]]="Einnahme",Tabelle1[[#This Row],[Betrag]],)</f>
        <v>0</v>
      </c>
      <c r="M17" s="3">
        <f>IF(Tabelle1[[#This Row],[Art]]="Ausgabe",Tabelle1[[#This Row],[Betrag]],)</f>
        <v>0</v>
      </c>
      <c r="O17" s="6">
        <f>O16+Tabelle1[[#This Row],[Rechenbetrag]]</f>
        <v>454</v>
      </c>
    </row>
    <row r="18" spans="2:15" x14ac:dyDescent="0.25">
      <c r="B18" s="11">
        <v>10</v>
      </c>
      <c r="C18" s="2"/>
      <c r="E18" s="3"/>
      <c r="G18" s="3">
        <f>Tabelle1[Betrag]-Tabelle1[Betrag]/(1+Tabelle1[Mwst-Satz])</f>
        <v>0</v>
      </c>
      <c r="I18" s="3">
        <f t="shared" si="0"/>
        <v>0</v>
      </c>
      <c r="J18" s="5">
        <f>IF(Tabelle1[[#This Row],[Art]]="Einnahme",Tabelle1[[#This Row],[Mwst]],)</f>
        <v>0</v>
      </c>
      <c r="K18" s="3"/>
      <c r="L18" s="3">
        <f>IF(Tabelle1[[#This Row],[Art]]="Einnahme",Tabelle1[[#This Row],[Betrag]],)</f>
        <v>0</v>
      </c>
      <c r="M18" s="3">
        <f>IF(Tabelle1[[#This Row],[Art]]="Ausgabe",Tabelle1[[#This Row],[Betrag]],)</f>
        <v>0</v>
      </c>
      <c r="O18" s="6">
        <f>O17+Tabelle1[[#This Row],[Rechenbetrag]]</f>
        <v>454</v>
      </c>
    </row>
    <row r="19" spans="2:15" x14ac:dyDescent="0.25">
      <c r="B19" s="11">
        <v>11</v>
      </c>
      <c r="C19" s="2"/>
      <c r="E19" s="3"/>
      <c r="G19" s="3">
        <f>Tabelle1[Betrag]-Tabelle1[Betrag]/(1+Tabelle1[Mwst-Satz])</f>
        <v>0</v>
      </c>
      <c r="I19" s="3">
        <f t="shared" si="0"/>
        <v>0</v>
      </c>
      <c r="J19" s="5">
        <f>IF(Tabelle1[[#This Row],[Art]]="Einnahme",Tabelle1[[#This Row],[Mwst]],)</f>
        <v>0</v>
      </c>
      <c r="K19" s="3"/>
      <c r="L19" s="3">
        <f>IF(Tabelle1[[#This Row],[Art]]="Einnahme",Tabelle1[[#This Row],[Betrag]],)</f>
        <v>0</v>
      </c>
      <c r="M19" s="3">
        <f>IF(Tabelle1[[#This Row],[Art]]="Ausgabe",Tabelle1[[#This Row],[Betrag]],)</f>
        <v>0</v>
      </c>
      <c r="O19" s="6">
        <f>O18+Tabelle1[[#This Row],[Rechenbetrag]]</f>
        <v>454</v>
      </c>
    </row>
    <row r="20" spans="2:15" x14ac:dyDescent="0.25">
      <c r="C20">
        <f>SUBTOTAL(103,Tabelle1[Buchungsdatum])</f>
        <v>7</v>
      </c>
      <c r="E20" s="8">
        <f>SUBTOTAL(109,Tabelle1[Betrag])</f>
        <v>286</v>
      </c>
      <c r="G20" s="7"/>
      <c r="I20" s="8">
        <f>SUM(Tabelle1[Rechenbetrag])</f>
        <v>54</v>
      </c>
      <c r="J20" s="6">
        <f>SUBTOTAL(109,Tabelle1[USt])</f>
        <v>11.176470588235293</v>
      </c>
      <c r="K20" s="6">
        <f>SUBTOTAL(109,Tabelle1[VSt.])</f>
        <v>16.259169088196025</v>
      </c>
      <c r="L20" s="6">
        <f>SUBTOTAL(109,Tabelle1[Einnahmen])</f>
        <v>170</v>
      </c>
      <c r="M20" s="6">
        <f>SUBTOTAL(109,Tabelle1[Ausgaben])</f>
        <v>116</v>
      </c>
    </row>
    <row r="21" spans="2:15" x14ac:dyDescent="0.25">
      <c r="D21" s="8"/>
      <c r="F21" s="7"/>
      <c r="H21" s="8"/>
      <c r="I21" s="6"/>
      <c r="J21" s="6"/>
    </row>
    <row r="22" spans="2:15" x14ac:dyDescent="0.25">
      <c r="D22" s="8"/>
      <c r="F22" s="7"/>
      <c r="H22" s="8"/>
      <c r="I22" s="6"/>
      <c r="J22" s="6"/>
    </row>
    <row r="23" spans="2:15" x14ac:dyDescent="0.25">
      <c r="C23" t="s">
        <v>19</v>
      </c>
      <c r="D23" s="9">
        <f>D2+Tabelle1[[#Totals],[Rechenbetrag]]</f>
        <v>454</v>
      </c>
    </row>
    <row r="24" spans="2:15" x14ac:dyDescent="0.25">
      <c r="C24" t="s">
        <v>20</v>
      </c>
      <c r="D24" s="3">
        <f>Tabelle1[[#Totals],[Betrag]]</f>
        <v>286</v>
      </c>
    </row>
    <row r="25" spans="2:15" x14ac:dyDescent="0.25">
      <c r="C25" t="s">
        <v>27</v>
      </c>
      <c r="D25" s="3">
        <f>Tabelle1[[#Totals],[Rechenbetrag]]</f>
        <v>54</v>
      </c>
    </row>
    <row r="26" spans="2:15" x14ac:dyDescent="0.25">
      <c r="C26" t="s">
        <v>21</v>
      </c>
      <c r="D26">
        <f>Tabelle1[[#Totals],[Buchungsdatum]]</f>
        <v>7</v>
      </c>
    </row>
    <row r="27" spans="2:15" x14ac:dyDescent="0.25">
      <c r="C27" t="s">
        <v>24</v>
      </c>
      <c r="D27" s="3">
        <f>Tabelle1[[#Totals],[VSt.]]</f>
        <v>16.259169088196025</v>
      </c>
    </row>
    <row r="28" spans="2:15" x14ac:dyDescent="0.25">
      <c r="C28" t="s">
        <v>25</v>
      </c>
      <c r="D28" s="3">
        <f>Tabelle1[[#Totals],[USt]]</f>
        <v>11.176470588235293</v>
      </c>
    </row>
    <row r="29" spans="2:15" x14ac:dyDescent="0.25">
      <c r="C29" t="s">
        <v>30</v>
      </c>
      <c r="D29" s="3">
        <f>Tabelle1[[#Totals],[Einnahmen]]</f>
        <v>170</v>
      </c>
    </row>
    <row r="30" spans="2:15" x14ac:dyDescent="0.25">
      <c r="C30" t="s">
        <v>31</v>
      </c>
      <c r="D30" s="3">
        <f>Tabelle1[[#Totals],[Ausgaben]]</f>
        <v>116</v>
      </c>
    </row>
  </sheetData>
  <dataValidations count="2">
    <dataValidation type="list" allowBlank="1" showInputMessage="1" showErrorMessage="1" sqref="F9:F19">
      <formula1>Mwst_Sätze</formula1>
    </dataValidation>
    <dataValidation type="list" allowBlank="1" showInputMessage="1" showErrorMessage="1" sqref="H9:H19">
      <formula1>Art</formula1>
    </dataValidation>
  </dataValidations>
  <pageMargins left="0.7" right="0.7" top="0.78740157499999996" bottom="0.78740157499999996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Kassenbuch</vt:lpstr>
      <vt:lpstr>Art</vt:lpstr>
      <vt:lpstr>Kassenbuch</vt:lpstr>
      <vt:lpstr>Mwst_Sätze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2014-11-19T11:07:37Z</dcterms:created>
  <dcterms:modified xsi:type="dcterms:W3CDTF">2014-11-19T13:28:20Z</dcterms:modified>
</cp:coreProperties>
</file>