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Dokumentvorlagen\"/>
    </mc:Choice>
  </mc:AlternateContent>
  <bookViews>
    <workbookView xWindow="0" yWindow="0" windowWidth="28800" windowHeight="12435"/>
  </bookViews>
  <sheets>
    <sheet name="Budget 2015" sheetId="1" r:id="rId1"/>
  </sheets>
  <definedNames>
    <definedName name="Ausgaben">Tabelle13[#All]</definedName>
    <definedName name="Einnahmen">Tabelle1[#All]</definedName>
    <definedName name="Salden">Tabelle3[#All]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E47" i="1" s="1"/>
  <c r="F47" i="1" s="1"/>
  <c r="G47" i="1" s="1"/>
  <c r="H47" i="1" s="1"/>
  <c r="I47" i="1" s="1"/>
  <c r="J47" i="1" s="1"/>
  <c r="K47" i="1" s="1"/>
  <c r="L47" i="1" s="1"/>
  <c r="M47" i="1" s="1"/>
  <c r="N47" i="1" s="1"/>
  <c r="O47" i="1" s="1"/>
  <c r="D49" i="1" s="1"/>
  <c r="E46" i="1"/>
  <c r="F46" i="1"/>
  <c r="G46" i="1"/>
  <c r="H46" i="1"/>
  <c r="I46" i="1"/>
  <c r="J46" i="1"/>
  <c r="K46" i="1"/>
  <c r="L46" i="1"/>
  <c r="M46" i="1"/>
  <c r="N46" i="1"/>
  <c r="O46" i="1"/>
  <c r="P46" i="1"/>
  <c r="D46" i="1"/>
  <c r="E45" i="1"/>
  <c r="F45" i="1"/>
  <c r="G45" i="1"/>
  <c r="H45" i="1"/>
  <c r="I45" i="1"/>
  <c r="J45" i="1"/>
  <c r="K45" i="1"/>
  <c r="L45" i="1"/>
  <c r="M45" i="1"/>
  <c r="N45" i="1"/>
  <c r="O45" i="1"/>
  <c r="P45" i="1"/>
  <c r="D45" i="1"/>
  <c r="E44" i="1"/>
  <c r="F44" i="1"/>
  <c r="G44" i="1"/>
  <c r="H44" i="1"/>
  <c r="I44" i="1"/>
  <c r="J44" i="1"/>
  <c r="K44" i="1"/>
  <c r="L44" i="1"/>
  <c r="M44" i="1"/>
  <c r="N44" i="1"/>
  <c r="O44" i="1"/>
  <c r="P44" i="1"/>
  <c r="D44" i="1"/>
  <c r="P28" i="1"/>
  <c r="P38" i="1" s="1"/>
  <c r="P29" i="1"/>
  <c r="P30" i="1"/>
  <c r="P31" i="1"/>
  <c r="P32" i="1"/>
  <c r="P33" i="1"/>
  <c r="P34" i="1"/>
  <c r="P35" i="1"/>
  <c r="P36" i="1"/>
  <c r="P37" i="1"/>
  <c r="P11" i="1"/>
  <c r="P21" i="1" s="1"/>
  <c r="P12" i="1"/>
  <c r="P13" i="1"/>
  <c r="P14" i="1"/>
  <c r="P15" i="1"/>
  <c r="P16" i="1"/>
  <c r="P17" i="1"/>
  <c r="P18" i="1"/>
  <c r="P19" i="1"/>
  <c r="P20" i="1"/>
  <c r="O38" i="1"/>
  <c r="N38" i="1"/>
  <c r="M38" i="1"/>
  <c r="L38" i="1"/>
  <c r="K38" i="1"/>
  <c r="J38" i="1"/>
  <c r="I38" i="1"/>
  <c r="H38" i="1"/>
  <c r="G38" i="1"/>
  <c r="F38" i="1"/>
  <c r="E38" i="1"/>
  <c r="D38" i="1"/>
  <c r="E21" i="1"/>
  <c r="F21" i="1"/>
  <c r="G21" i="1"/>
  <c r="H21" i="1"/>
  <c r="I21" i="1"/>
  <c r="J21" i="1"/>
  <c r="K21" i="1"/>
  <c r="L21" i="1"/>
  <c r="M21" i="1"/>
  <c r="N21" i="1"/>
  <c r="O21" i="1"/>
  <c r="D21" i="1"/>
</calcChain>
</file>

<file path=xl/sharedStrings.xml><?xml version="1.0" encoding="utf-8"?>
<sst xmlns="http://schemas.openxmlformats.org/spreadsheetml/2006/main" count="73" uniqueCount="36">
  <si>
    <t>Saldenvortrag</t>
  </si>
  <si>
    <t>Einnahmen und Ausgaben</t>
  </si>
  <si>
    <t>Einnahmen</t>
  </si>
  <si>
    <t>Umsätze</t>
  </si>
  <si>
    <t>Waren</t>
  </si>
  <si>
    <t>Dienstleistungen</t>
  </si>
  <si>
    <t>Sonstiges</t>
  </si>
  <si>
    <t>Steuern</t>
  </si>
  <si>
    <t>Zinsen</t>
  </si>
  <si>
    <t>Mieten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</si>
  <si>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</si>
  <si>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</si>
  <si>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</si>
  <si>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</si>
  <si>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</si>
  <si>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</si>
  <si>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</si>
  <si>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</si>
  <si>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</si>
  <si>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</si>
  <si>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</si>
  <si>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</si>
  <si>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</si>
  <si>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Kategorie</t>
  </si>
  <si>
    <t>Summe</t>
  </si>
  <si>
    <t>Ausgaben</t>
  </si>
  <si>
    <t>Fixkosten</t>
  </si>
  <si>
    <t>Variable Kosten</t>
  </si>
  <si>
    <t>Löhne und Gehälter</t>
  </si>
  <si>
    <t>Wareneinkauf</t>
  </si>
  <si>
    <t>Maschinen-Leasing</t>
  </si>
  <si>
    <t>Salden</t>
  </si>
  <si>
    <t>Summen</t>
  </si>
  <si>
    <t>Saldo</t>
  </si>
  <si>
    <t>Jahresüberschuß</t>
  </si>
  <si>
    <t>Kontostand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</si>
</sst>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0" fontId="2" fillId="0" borderId="1" xfId="2"/>
    <xf numFmtId="44" fontId="0" fillId="0" borderId="0" xfId="1" applyFont="1"/>
    <xf numFmtId="44" fontId="1" fillId="2" borderId="0" xfId="4" applyNumberFormat="1"/>
    <xf numFmtId="0" fontId="3" fillId="0" borderId="2" xfId="3"/>
    <xf numFmtId="0" fontId="4" fillId="0" borderId="0" xfId="0" applyFont="1"/>
    <xf numFmtId="44" fontId="4" fillId="0" borderId="0" xfId="1" applyFont="1"/>
    <xf numFmtId="44" fontId="0" fillId="0" borderId="0" xfId="0" applyNumberFormat="1"/>
    <xf numFmtId="44" fontId="0" fillId="0" borderId="0" xfId="0" applyNumberFormat="1" applyFont="1"/>
    <xf numFmtId="44" fontId="1" fillId="0" borderId="0" xfId="1" applyNumberFormat="1" applyFont="1"/>
    <xf numFmtId="44" fontId="4" fillId="0" borderId="0" xfId="0" applyNumberFormat="1" applyFont="1"/>
  </cellXfs>
  <cellStyles count="5">
    <cellStyle name="20 % - Akzent3" xfId="4" builtinId="38"/>
    <cellStyle name="Standard" xfId="0" builtinId="0"/>
    <cellStyle name="Überschrift 1" xfId="2" builtinId="16"/>
    <cellStyle name="Überschrift 2" xfId="3" builtinId="17"/>
    <cellStyle name="Währung" xfId="1" builtinId="4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'Budget 2015'!$C$47</c:f>
              <c:strCache>
                <c:ptCount val="1"/>
                <c:pt idx="0">
                  <c:v>Kontostand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'Budget 2015'!$D$43:$O$43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2015'!$D$47:$O$47</c:f>
              <c:numCache>
                <c:formatCode>_("€"* #,##0.00_);_("€"* \(#,##0.00\);_("€"* "-"??_);_(@_)</c:formatCode>
                <c:ptCount val="12"/>
                <c:pt idx="0">
                  <c:v>18500</c:v>
                </c:pt>
                <c:pt idx="1">
                  <c:v>28000</c:v>
                </c:pt>
                <c:pt idx="2">
                  <c:v>31500</c:v>
                </c:pt>
                <c:pt idx="3">
                  <c:v>48000</c:v>
                </c:pt>
                <c:pt idx="4">
                  <c:v>48500</c:v>
                </c:pt>
                <c:pt idx="5">
                  <c:v>48000</c:v>
                </c:pt>
                <c:pt idx="6">
                  <c:v>46500</c:v>
                </c:pt>
                <c:pt idx="7">
                  <c:v>42000</c:v>
                </c:pt>
                <c:pt idx="8">
                  <c:v>39500</c:v>
                </c:pt>
                <c:pt idx="9">
                  <c:v>42000</c:v>
                </c:pt>
                <c:pt idx="10">
                  <c:v>41500</c:v>
                </c:pt>
                <c:pt idx="11">
                  <c:v>41500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3447464"/>
        <c:axId val="353445504"/>
      </c:lineChart>
      <c:catAx>
        <c:axId val="35344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3445504"/>
        <c:crosses val="autoZero"/>
        <c:auto val="1"/>
        <c:lblAlgn val="ctr"/>
        <c:lblOffset val="100"/>
        <c:noMultiLvlLbl val="0"/>
      </c:catAx>
      <c:valAx>
        <c:axId val="35344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3447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Entwicklung</a:t>
            </a:r>
            <a:r>
              <a:rPr lang="de-DE" baseline="0"/>
              <a:t> der Ausgaben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'Budget 2015'!$C$29</c:f>
              <c:strCache>
                <c:ptCount val="1"/>
                <c:pt idx="0">
                  <c:v>Mieten</c:v>
                </c:pt>
              </c:strCache>
            </c:strRef>
          </c:tx>
          <c:spPr>
            <a:solidFill>
              <a:schemeClr val="accent4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2015'!$D$27:$O$27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2015'!$D$29:$O$29</c:f>
              <c:numCache>
                <c:formatCode>_("€"* #,##0.00_);_("€"* \(#,##0.00\);_("€"* "-"??_);_(@_)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</c:numCache>
            </c:numRef>
          </c:val>
        </c:ser>
        <c:ser>
          <c:idx val="4"/>
          <c:order val="4"/>
          <c:tx>
            <c:strRef>
              <c:f>'Budget 2015'!$C$32</c:f>
              <c:strCache>
                <c:ptCount val="1"/>
                <c:pt idx="0">
                  <c:v>Löhne und Gehälter</c:v>
                </c:pt>
              </c:strCache>
            </c:strRef>
          </c:tx>
          <c:spPr>
            <a:solidFill>
              <a:schemeClr val="accent4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2015'!$D$27:$O$27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2015'!$D$32:$O$32</c:f>
              <c:numCache>
                <c:formatCode>_("€"* #,##0.00_);_("€"* \(#,##0.00\);_("€"* "-"??_);_(@_)</c:formatCode>
                <c:ptCount val="12"/>
                <c:pt idx="0">
                  <c:v>3000</c:v>
                </c:pt>
                <c:pt idx="1">
                  <c:v>3000</c:v>
                </c:pt>
                <c:pt idx="2">
                  <c:v>3000</c:v>
                </c:pt>
                <c:pt idx="3">
                  <c:v>3000</c:v>
                </c:pt>
                <c:pt idx="4">
                  <c:v>3000</c:v>
                </c:pt>
                <c:pt idx="5">
                  <c:v>3000</c:v>
                </c:pt>
                <c:pt idx="6">
                  <c:v>3000</c:v>
                </c:pt>
                <c:pt idx="7">
                  <c:v>3000</c:v>
                </c:pt>
                <c:pt idx="8">
                  <c:v>3000</c:v>
                </c:pt>
                <c:pt idx="9">
                  <c:v>3000</c:v>
                </c:pt>
                <c:pt idx="10">
                  <c:v>3000</c:v>
                </c:pt>
                <c:pt idx="11">
                  <c:v>3000</c:v>
                </c:pt>
              </c:numCache>
            </c:numRef>
          </c:val>
        </c:ser>
        <c:ser>
          <c:idx val="5"/>
          <c:order val="5"/>
          <c:tx>
            <c:strRef>
              <c:f>'Budget 2015'!$C$33</c:f>
              <c:strCache>
                <c:ptCount val="1"/>
                <c:pt idx="0">
                  <c:v>Wareneinkauf</c:v>
                </c:pt>
              </c:strCache>
            </c:strRef>
          </c:tx>
          <c:spPr>
            <a:solidFill>
              <a:schemeClr val="accent4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2015'!$D$27:$O$27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2015'!$D$33:$O$33</c:f>
              <c:numCache>
                <c:formatCode>_("€"* #,##0.00_);_("€"* \(#,##0.00\);_("€"* "-"??_);_(@_)</c:formatCode>
                <c:ptCount val="12"/>
                <c:pt idx="0">
                  <c:v>6000</c:v>
                </c:pt>
                <c:pt idx="1">
                  <c:v>15000</c:v>
                </c:pt>
                <c:pt idx="2">
                  <c:v>20000</c:v>
                </c:pt>
                <c:pt idx="3">
                  <c:v>1000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10000</c:v>
                </c:pt>
                <c:pt idx="8">
                  <c:v>8000</c:v>
                </c:pt>
                <c:pt idx="9">
                  <c:v>5000</c:v>
                </c:pt>
                <c:pt idx="10">
                  <c:v>15000</c:v>
                </c:pt>
                <c:pt idx="11">
                  <c:v>10000</c:v>
                </c:pt>
              </c:numCache>
            </c:numRef>
          </c:val>
        </c:ser>
        <c:ser>
          <c:idx val="6"/>
          <c:order val="6"/>
          <c:tx>
            <c:strRef>
              <c:f>'Budget 2015'!$C$34</c:f>
              <c:strCache>
                <c:ptCount val="1"/>
                <c:pt idx="0">
                  <c:v>Mieten</c:v>
                </c:pt>
              </c:strCache>
            </c:strRef>
          </c:tx>
          <c:spPr>
            <a:solidFill>
              <a:schemeClr val="accent4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2015'!$D$27:$O$27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2015'!$D$34:$O$34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ser>
          <c:idx val="7"/>
          <c:order val="7"/>
          <c:tx>
            <c:strRef>
              <c:f>'Budget 2015'!$C$35</c:f>
              <c:strCache>
                <c:ptCount val="1"/>
                <c:pt idx="0">
                  <c:v>Maschinen-Leasing</c:v>
                </c:pt>
              </c:strCache>
            </c:strRef>
          </c:tx>
          <c:spPr>
            <a:solidFill>
              <a:schemeClr val="accent4">
                <a:tint val="69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2015'!$D$27:$O$27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2015'!$D$35:$O$35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ser>
          <c:idx val="8"/>
          <c:order val="8"/>
          <c:tx>
            <c:strRef>
              <c:f>'Budget 2015'!$C$36</c:f>
              <c:strCache>
                <c:ptCount val="1"/>
              </c:strCache>
            </c:strRef>
          </c:tx>
          <c:spPr>
            <a:solidFill>
              <a:schemeClr val="accent4">
                <a:tint val="56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2015'!$D$27:$O$27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2015'!$D$36:$O$36</c:f>
              <c:numCache>
                <c:formatCode>_("€"* #,##0.00_);_("€"* \(#,##0.00\);_("€"* "-"??_);_(@_)</c:formatCode>
                <c:ptCount val="12"/>
                <c:pt idx="0">
                  <c:v>2000</c:v>
                </c:pt>
                <c:pt idx="1">
                  <c:v>2000</c:v>
                </c:pt>
                <c:pt idx="2">
                  <c:v>3000</c:v>
                </c:pt>
                <c:pt idx="3">
                  <c:v>2000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2000</c:v>
                </c:pt>
                <c:pt idx="11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7879976"/>
        <c:axId val="30787605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'Budget 2015'!$C$28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'Budget 2015'!$D$27:$O$27</c15:sqref>
                        </c15:formulaRef>
                      </c:ext>
                    </c:extLst>
                    <c:strCache>
                      <c:ptCount val="12"/>
                      <c:pt idx="0">
                        <c:v>Januar</c:v>
                      </c:pt>
                      <c:pt idx="1">
                        <c:v>Februar</c:v>
                      </c:pt>
                      <c:pt idx="2">
                        <c:v>März</c:v>
                      </c:pt>
                      <c:pt idx="3">
                        <c:v>April</c:v>
                      </c:pt>
                      <c:pt idx="4">
                        <c:v>Mai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Dezember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'Budget 2015'!$D$28:$O$28</c15:sqref>
                        </c15:formulaRef>
                      </c:ext>
                    </c:extLst>
                    <c:numCache>
                      <c:formatCode>_("€"* #,##0.00_);_("€"* \(#,##0.00\);_("€"* "-"??_);_(@_)</c:formatCode>
                      <c:ptCount val="12"/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2015'!$C$30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2015'!$D$27:$O$27</c15:sqref>
                        </c15:formulaRef>
                      </c:ext>
                    </c:extLst>
                    <c:strCache>
                      <c:ptCount val="12"/>
                      <c:pt idx="0">
                        <c:v>Januar</c:v>
                      </c:pt>
                      <c:pt idx="1">
                        <c:v>Februar</c:v>
                      </c:pt>
                      <c:pt idx="2">
                        <c:v>März</c:v>
                      </c:pt>
                      <c:pt idx="3">
                        <c:v>April</c:v>
                      </c:pt>
                      <c:pt idx="4">
                        <c:v>Mai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Dezember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'Budget 2015'!$D$30:$O$30</c15:sqref>
                        </c15:formulaRef>
                      </c:ext>
                    </c:extLst>
                    <c:numCache>
                      <c:formatCode>_("€"* #,##0.00_);_("€"* \(#,##0.00\);_("€"* "-"??_);_(@_)</c:formatCode>
                      <c:ptCount val="12"/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2015'!$C$31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2015'!$D$27:$O$27</c15:sqref>
                        </c15:formulaRef>
                      </c:ext>
                    </c:extLst>
                    <c:strCache>
                      <c:ptCount val="12"/>
                      <c:pt idx="0">
                        <c:v>Januar</c:v>
                      </c:pt>
                      <c:pt idx="1">
                        <c:v>Februar</c:v>
                      </c:pt>
                      <c:pt idx="2">
                        <c:v>März</c:v>
                      </c:pt>
                      <c:pt idx="3">
                        <c:v>April</c:v>
                      </c:pt>
                      <c:pt idx="4">
                        <c:v>Mai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Dezember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'Budget 2015'!$D$31:$O$31</c15:sqref>
                        </c15:formulaRef>
                      </c:ext>
                    </c:extLst>
                    <c:numCache>
                      <c:formatCode>_("€"* #,##0.00_);_("€"* \(#,##0.00\);_("€"* "-"??_);_(@_)</c:formatCode>
                      <c:ptCount val="12"/>
                    </c:numCache>
                  </c:numRef>
                </c:val>
              </c15:ser>
            </c15:filteredBarSeries>
            <c15:filteredBarSeries>
              <c15:ser>
                <c:idx val="9"/>
                <c:order val="9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2015'!$C$37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>
                      <a:tint val="4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2015'!$D$27:$O$27</c15:sqref>
                        </c15:formulaRef>
                      </c:ext>
                    </c:extLst>
                    <c:strCache>
                      <c:ptCount val="12"/>
                      <c:pt idx="0">
                        <c:v>Januar</c:v>
                      </c:pt>
                      <c:pt idx="1">
                        <c:v>Februar</c:v>
                      </c:pt>
                      <c:pt idx="2">
                        <c:v>März</c:v>
                      </c:pt>
                      <c:pt idx="3">
                        <c:v>April</c:v>
                      </c:pt>
                      <c:pt idx="4">
                        <c:v>Mai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Dezember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'Budget 2015'!$D$37:$O$37</c15:sqref>
                        </c15:formulaRef>
                      </c:ext>
                    </c:extLst>
                    <c:numCache>
                      <c:formatCode>_("€"* #,##0.00_);_("€"* \(#,##0.00\);_("€"* "-"??_);_(@_)</c:formatCode>
                      <c:ptCount val="12"/>
                    </c:numCache>
                  </c:numRef>
                </c:val>
              </c15:ser>
            </c15:filteredBarSeries>
          </c:ext>
        </c:extLst>
      </c:barChart>
      <c:catAx>
        <c:axId val="307879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7876056"/>
        <c:crosses val="autoZero"/>
        <c:auto val="1"/>
        <c:lblAlgn val="ctr"/>
        <c:lblOffset val="100"/>
        <c:noMultiLvlLbl val="0"/>
      </c:catAx>
      <c:valAx>
        <c:axId val="307876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7879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Entwicklung der Einnahmen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'Budget 2015'!$C$12</c:f>
              <c:strCache>
                <c:ptCount val="1"/>
                <c:pt idx="0">
                  <c:v>Waren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2015'!$D$10:$O$10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2015'!$D$12:$O$12</c:f>
              <c:numCache>
                <c:formatCode>_("€"* #,##0.00_);_("€"* \(#,##0.00\);_("€"* "-"??_);_(@_)</c:formatCode>
                <c:ptCount val="12"/>
                <c:pt idx="0">
                  <c:v>20000</c:v>
                </c:pt>
                <c:pt idx="1">
                  <c:v>20000</c:v>
                </c:pt>
                <c:pt idx="2">
                  <c:v>30000</c:v>
                </c:pt>
                <c:pt idx="3">
                  <c:v>20000</c:v>
                </c:pt>
                <c:pt idx="4">
                  <c:v>10000</c:v>
                </c:pt>
                <c:pt idx="5">
                  <c:v>10000</c:v>
                </c:pt>
                <c:pt idx="6">
                  <c:v>10000</c:v>
                </c:pt>
                <c:pt idx="7">
                  <c:v>10000</c:v>
                </c:pt>
                <c:pt idx="8">
                  <c:v>10000</c:v>
                </c:pt>
                <c:pt idx="9">
                  <c:v>10000</c:v>
                </c:pt>
                <c:pt idx="10">
                  <c:v>20000</c:v>
                </c:pt>
                <c:pt idx="11">
                  <c:v>15000</c:v>
                </c:pt>
              </c:numCache>
            </c:numRef>
          </c:val>
        </c:ser>
        <c:ser>
          <c:idx val="2"/>
          <c:order val="2"/>
          <c:tx>
            <c:strRef>
              <c:f>'Budget 2015'!$C$13</c:f>
              <c:strCache>
                <c:ptCount val="1"/>
                <c:pt idx="0">
                  <c:v>Dienstleistungen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2015'!$D$10:$O$10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2015'!$D$13:$O$13</c:f>
              <c:numCache>
                <c:formatCode>_("€"* #,##0.00_);_("€"* \(#,##0.00\);_("€"* "-"??_);_(@_)</c:formatCode>
                <c:ptCount val="12"/>
                <c:pt idx="1">
                  <c:v>5000</c:v>
                </c:pt>
                <c:pt idx="3">
                  <c:v>3000</c:v>
                </c:pt>
                <c:pt idx="9">
                  <c:v>2000</c:v>
                </c:pt>
              </c:numCache>
            </c:numRef>
          </c:val>
        </c:ser>
        <c:ser>
          <c:idx val="4"/>
          <c:order val="4"/>
          <c:tx>
            <c:strRef>
              <c:f>'Budget 2015'!$C$15</c:f>
              <c:strCache>
                <c:ptCount val="1"/>
                <c:pt idx="0">
                  <c:v>Steuern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2015'!$D$10:$O$10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2015'!$D$15:$O$15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ser>
          <c:idx val="5"/>
          <c:order val="5"/>
          <c:tx>
            <c:strRef>
              <c:f>'Budget 2015'!$C$16</c:f>
              <c:strCache>
                <c:ptCount val="1"/>
                <c:pt idx="0">
                  <c:v>Zinsen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2015'!$D$10:$O$10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2015'!$D$16:$O$16</c:f>
              <c:numCache>
                <c:formatCode>_("€"* #,##0.00_);_("€"* \(#,##0.00\);_("€"* "-"??_);_(@_)</c:formatCode>
                <c:ptCount val="12"/>
                <c:pt idx="1">
                  <c:v>5000</c:v>
                </c:pt>
              </c:numCache>
            </c:numRef>
          </c:val>
        </c:ser>
        <c:ser>
          <c:idx val="6"/>
          <c:order val="6"/>
          <c:tx>
            <c:strRef>
              <c:f>'Budget 2015'!$C$17</c:f>
              <c:strCache>
                <c:ptCount val="1"/>
                <c:pt idx="0">
                  <c:v>Mieten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strRef>
              <c:f>'Budget 2015'!$D$10:$O$10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'Budget 2015'!$D$17:$O$17</c:f>
              <c:numCache>
                <c:formatCode>_("€"* #,##0.00_);_("€"* \(#,##0.00\);_("€"* "-"??_);_(@_)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7700608"/>
        <c:axId val="4977057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'Budget 2015'!$C$11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'Budget 2015'!$D$10:$O$10</c15:sqref>
                        </c15:formulaRef>
                      </c:ext>
                    </c:extLst>
                    <c:strCache>
                      <c:ptCount val="12"/>
                      <c:pt idx="0">
                        <c:v>Januar</c:v>
                      </c:pt>
                      <c:pt idx="1">
                        <c:v>Februar</c:v>
                      </c:pt>
                      <c:pt idx="2">
                        <c:v>März</c:v>
                      </c:pt>
                      <c:pt idx="3">
                        <c:v>April</c:v>
                      </c:pt>
                      <c:pt idx="4">
                        <c:v>Mai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Dezember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'Budget 2015'!$D$11:$O$11</c15:sqref>
                        </c15:formulaRef>
                      </c:ext>
                    </c:extLst>
                    <c:numCache>
                      <c:formatCode>_("€"* #,##0.00_);_("€"* \(#,##0.00\);_("€"* "-"??_);_(@_)</c:formatCode>
                      <c:ptCount val="12"/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2015'!$D$10:$O$10</c15:sqref>
                        </c15:formulaRef>
                      </c:ext>
                    </c:extLst>
                    <c:strCache>
                      <c:ptCount val="12"/>
                      <c:pt idx="0">
                        <c:v>Januar</c:v>
                      </c:pt>
                      <c:pt idx="1">
                        <c:v>Februar</c:v>
                      </c:pt>
                      <c:pt idx="2">
                        <c:v>März</c:v>
                      </c:pt>
                      <c:pt idx="3">
                        <c:v>April</c:v>
                      </c:pt>
                      <c:pt idx="4">
                        <c:v>Mai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Dezember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'Budget 2015'!$D$14:$O$14</c15:sqref>
                        </c15:formulaRef>
                      </c:ext>
                    </c:extLst>
                    <c:numCache>
                      <c:formatCode>_("€"* #,##0.00_);_("€"* \(#,##0.00\);_("€"* "-"??_);_(@_)</c:formatCode>
                      <c:ptCount val="12"/>
                    </c:numCache>
                  </c:numRef>
                </c:val>
              </c15:ser>
            </c15:filteredBarSeries>
            <c15:filteredBarSeries>
              <c15:ser>
                <c:idx val="7"/>
                <c:order val="7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2015'!$C$18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2015'!$D$10:$O$10</c15:sqref>
                        </c15:formulaRef>
                      </c:ext>
                    </c:extLst>
                    <c:strCache>
                      <c:ptCount val="12"/>
                      <c:pt idx="0">
                        <c:v>Januar</c:v>
                      </c:pt>
                      <c:pt idx="1">
                        <c:v>Februar</c:v>
                      </c:pt>
                      <c:pt idx="2">
                        <c:v>März</c:v>
                      </c:pt>
                      <c:pt idx="3">
                        <c:v>April</c:v>
                      </c:pt>
                      <c:pt idx="4">
                        <c:v>Mai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Dezember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'Budget 2015'!$D$18:$O$18</c15:sqref>
                        </c15:formulaRef>
                      </c:ext>
                    </c:extLst>
                    <c:numCache>
                      <c:formatCode>_("€"* #,##0.00_);_("€"* \(#,##0.00\);_("€"* "-"??_);_(@_)</c:formatCode>
                      <c:ptCount val="12"/>
                    </c:numCache>
                  </c:numRef>
                </c:val>
              </c15:ser>
            </c15:filteredBarSeries>
            <c15:filteredBarSeries>
              <c15:ser>
                <c:idx val="8"/>
                <c:order val="8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2015'!$C$19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2015'!$D$10:$O$10</c15:sqref>
                        </c15:formulaRef>
                      </c:ext>
                    </c:extLst>
                    <c:strCache>
                      <c:ptCount val="12"/>
                      <c:pt idx="0">
                        <c:v>Januar</c:v>
                      </c:pt>
                      <c:pt idx="1">
                        <c:v>Februar</c:v>
                      </c:pt>
                      <c:pt idx="2">
                        <c:v>März</c:v>
                      </c:pt>
                      <c:pt idx="3">
                        <c:v>April</c:v>
                      </c:pt>
                      <c:pt idx="4">
                        <c:v>Mai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Dezember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'Budget 2015'!$D$19:$O$19</c15:sqref>
                        </c15:formulaRef>
                      </c:ext>
                    </c:extLst>
                    <c:numCache>
                      <c:formatCode>_("€"* #,##0.00_);_("€"* \(#,##0.00\);_("€"* "-"??_);_(@_)</c:formatCode>
                      <c:ptCount val="12"/>
                    </c:numCache>
                  </c:numRef>
                </c:val>
              </c15:ser>
            </c15:filteredBarSeries>
            <c15:filteredBarSeries>
              <c15:ser>
                <c:idx val="9"/>
                <c:order val="9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2015'!$C$20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4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'Budget 2015'!$D$10:$O$10</c15:sqref>
                        </c15:formulaRef>
                      </c:ext>
                    </c:extLst>
                    <c:strCache>
                      <c:ptCount val="12"/>
                      <c:pt idx="0">
                        <c:v>Januar</c:v>
                      </c:pt>
                      <c:pt idx="1">
                        <c:v>Februar</c:v>
                      </c:pt>
                      <c:pt idx="2">
                        <c:v>März</c:v>
                      </c:pt>
                      <c:pt idx="3">
                        <c:v>April</c:v>
                      </c:pt>
                      <c:pt idx="4">
                        <c:v>Mai</c:v>
                      </c:pt>
                      <c:pt idx="5">
                        <c:v>Juni</c:v>
                      </c:pt>
                      <c:pt idx="6">
                        <c:v>Juli</c:v>
                      </c:pt>
                      <c:pt idx="7">
                        <c:v>August</c:v>
                      </c:pt>
                      <c:pt idx="8">
                        <c:v>September</c:v>
                      </c:pt>
                      <c:pt idx="9">
                        <c:v>Oktober</c:v>
                      </c:pt>
                      <c:pt idx="10">
                        <c:v>November</c:v>
                      </c:pt>
                      <c:pt idx="11">
                        <c:v>Dezember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'Budget 2015'!$D$20:$O$20</c15:sqref>
                        </c15:formulaRef>
                      </c:ext>
                    </c:extLst>
                    <c:numCache>
                      <c:formatCode>_("€"* #,##0.00_);_("€"* \(#,##0.00\);_("€"* "-"??_);_(@_)</c:formatCode>
                      <c:ptCount val="12"/>
                    </c:numCache>
                  </c:numRef>
                </c:val>
              </c15:ser>
            </c15:filteredBarSeries>
          </c:ext>
        </c:extLst>
      </c:barChart>
      <c:catAx>
        <c:axId val="49770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7705704"/>
        <c:crosses val="autoZero"/>
        <c:auto val="1"/>
        <c:lblAlgn val="ctr"/>
        <c:lblOffset val="100"/>
        <c:noMultiLvlLbl val="0"/>
      </c:catAx>
      <c:valAx>
        <c:axId val="49770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770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Verteilung der Einnahmen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'Budget 2015'!$P$11</c:f>
              <c:strCache>
                <c:ptCount val="1"/>
                <c:pt idx="0">
                  <c:v> -   € 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5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5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1">
                      <a:tint val="5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tint val="5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tint val="5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dLbl>
              <c:idx val="1"/>
              <c:layout>
                <c:manualLayout>
                  <c:x val="-3.7804571303587053E-2"/>
                  <c:y val="-3.3649023038786821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8904702537182852"/>
                  <c:y val="-3.3137212015164771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'Budget 2015'!$C$12:$C$20</c15:sqref>
                  </c15:fullRef>
                </c:ext>
              </c:extLst>
              <c:f>('Budget 2015'!$C$12:$C$13,'Budget 2015'!$C$15:$C$17)</c:f>
              <c:strCache>
                <c:ptCount val="5"/>
                <c:pt idx="0">
                  <c:v>Waren</c:v>
                </c:pt>
                <c:pt idx="1">
                  <c:v>Dienstleistungen</c:v>
                </c:pt>
                <c:pt idx="2">
                  <c:v>Steuern</c:v>
                </c:pt>
                <c:pt idx="3">
                  <c:v>Zinsen</c:v>
                </c:pt>
                <c:pt idx="4">
                  <c:v>Mieten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'Budget 2015'!$P$12:$P$20</c15:sqref>
                  </c15:fullRef>
                </c:ext>
              </c:extLst>
              <c:f>('Budget 2015'!$P$12:$P$13,'Budget 2015'!$P$15:$P$17)</c:f>
              <c:numCache>
                <c:formatCode>_("€"* #,##0.00_);_("€"* \(#,##0.00\);_("€"* "-"??_);_(@_)</c:formatCode>
                <c:ptCount val="5"/>
                <c:pt idx="0">
                  <c:v>185000</c:v>
                </c:pt>
                <c:pt idx="1">
                  <c:v>10000</c:v>
                </c:pt>
                <c:pt idx="2">
                  <c:v>0</c:v>
                </c:pt>
                <c:pt idx="3">
                  <c:v>5000</c:v>
                </c:pt>
                <c:pt idx="4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'Budget 2015'!$P$14</c15:sqref>
                  <c15:dLbl>
                    <c:idx val="1"/>
                    <c:delete val="1"/>
                    <c:extLst>
                      <c:ext uri="{CE6537A1-D6FC-4f65-9D91-7224C49458BB}">
                        <c15:layout/>
                      </c:ext>
                    </c:extLst>
                  </c15:dLbl>
                </c15:categoryFilterException>
                <c15:categoryFilterException>
                  <c15:sqref>'Budget 2015'!$P$18</c15:sqref>
                  <c15:dLbl>
                    <c:idx val="4"/>
                    <c:delete val="1"/>
                    <c:extLst>
                      <c:ext uri="{CE6537A1-D6FC-4f65-9D91-7224C49458BB}">
                        <c15:layout/>
                      </c:ext>
                    </c:extLst>
                  </c15:dLbl>
                </c15:categoryFilterException>
                <c15:categoryFilterException>
                  <c15:sqref>'Budget 2015'!$P$19</c15:sqref>
                  <c15:dLbl>
                    <c:idx val="4"/>
                    <c:delete val="1"/>
                    <c:extLst>
                      <c:ext uri="{CE6537A1-D6FC-4f65-9D91-7224C49458BB}">
                        <c15:layout/>
                      </c:ext>
                    </c:extLst>
                  </c15:dLbl>
                </c15:categoryFilterException>
                <c15:categoryFilterException>
                  <c15:sqref>'Budget 2015'!$P$20</c15:sqref>
                  <c15:dLbl>
                    <c:idx val="4"/>
                    <c:delete val="1"/>
                    <c:extLst>
                      <c:ext uri="{CE6537A1-D6FC-4f65-9D91-7224C49458BB}">
                        <c15:layout/>
                      </c:ext>
                    </c:extLst>
                  </c15:dLbl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Verteilung der Ausgaben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'Budget 2015'!$P$27</c:f>
              <c:strCache>
                <c:ptCount val="1"/>
                <c:pt idx="0">
                  <c:v>Summe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4">
                      <a:shade val="53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53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53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Pt>
            <c:idx val="4"/>
            <c:bubble3D val="0"/>
            <c:spPr>
              <a:gradFill rotWithShape="1">
                <a:gsLst>
                  <a:gs pos="0">
                    <a:schemeClr val="accent4">
                      <a:tint val="54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tint val="54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tint val="54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</c:dPt>
          <c:dLbls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'Budget 2015'!$C$28:$C$37</c15:sqref>
                  </c15:fullRef>
                </c:ext>
              </c:extLst>
              <c:f>('Budget 2015'!$C$29,'Budget 2015'!$C$32:$C$35)</c:f>
              <c:strCache>
                <c:ptCount val="5"/>
                <c:pt idx="0">
                  <c:v>Mieten</c:v>
                </c:pt>
                <c:pt idx="1">
                  <c:v>Löhne und Gehälter</c:v>
                </c:pt>
                <c:pt idx="2">
                  <c:v>Wareneinkauf</c:v>
                </c:pt>
                <c:pt idx="3">
                  <c:v>Mieten</c:v>
                </c:pt>
                <c:pt idx="4">
                  <c:v>Maschinen-Leasing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'Budget 2015'!$P$28:$P$37</c15:sqref>
                  </c15:fullRef>
                </c:ext>
              </c:extLst>
              <c:f>('Budget 2015'!$P$29,'Budget 2015'!$P$32:$P$35)</c:f>
              <c:numCache>
                <c:formatCode>_("€"* #,##0.00_);_("€"* \(#,##0.00\);_("€"* "-"??_);_(@_)</c:formatCode>
                <c:ptCount val="5"/>
                <c:pt idx="0">
                  <c:v>6000</c:v>
                </c:pt>
                <c:pt idx="1">
                  <c:v>36000</c:v>
                </c:pt>
                <c:pt idx="2">
                  <c:v>108000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'Budget 2015'!$P$28</c15:sqref>
                  <c15:dLbl>
                    <c:idx val="-1"/>
                    <c:delete val="1"/>
                    <c:extLst>
                      <c:ext uri="{CE6537A1-D6FC-4f65-9D91-7224C49458BB}">
                        <c15:layout/>
                      </c:ext>
                    </c:extLst>
                  </c15:dLbl>
                </c15:categoryFilterException>
                <c15:categoryFilterException>
                  <c15:sqref>'Budget 2015'!$P$30</c15:sqref>
                  <c15:dLbl>
                    <c:idx val="0"/>
                    <c:delete val="1"/>
                    <c:extLst>
                      <c:ext uri="{CE6537A1-D6FC-4f65-9D91-7224C49458BB}">
                        <c15:layout/>
                      </c:ext>
                    </c:extLst>
                  </c15:dLbl>
                </c15:categoryFilterException>
                <c15:categoryFilterException>
                  <c15:sqref>'Budget 2015'!$P$31</c15:sqref>
                  <c15:dLbl>
                    <c:idx val="0"/>
                    <c:delete val="1"/>
                    <c:extLst>
                      <c:ext uri="{CE6537A1-D6FC-4f65-9D91-7224C49458BB}">
                        <c15:layout/>
                      </c:ext>
                    </c:extLst>
                  </c15:dLbl>
                </c15:categoryFilterException>
                <c15:categoryFilterException>
                  <c15:sqref>'Budget 2015'!$P$37</c15:sqref>
                  <c15:dLbl>
                    <c:idx val="4"/>
                    <c:delete val="1"/>
                    <c:extLst>
                      <c:ext uri="{CE6537A1-D6FC-4f65-9D91-7224C49458BB}">
                        <c15:layout/>
                      </c:ext>
                    </c:extLst>
                  </c15:dLbl>
                </c15:categoryFilterException>
              </c15:categoryFilterExceptions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51</xdr:row>
      <xdr:rowOff>14287</xdr:rowOff>
    </xdr:from>
    <xdr:to>
      <xdr:col>5</xdr:col>
      <xdr:colOff>771525</xdr:colOff>
      <xdr:row>65</xdr:row>
      <xdr:rowOff>90487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657225</xdr:colOff>
      <xdr:row>51</xdr:row>
      <xdr:rowOff>4762</xdr:rowOff>
    </xdr:from>
    <xdr:to>
      <xdr:col>12</xdr:col>
      <xdr:colOff>361950</xdr:colOff>
      <xdr:row>65</xdr:row>
      <xdr:rowOff>80962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533400</xdr:colOff>
      <xdr:row>50</xdr:row>
      <xdr:rowOff>185737</xdr:rowOff>
    </xdr:from>
    <xdr:to>
      <xdr:col>18</xdr:col>
      <xdr:colOff>47625</xdr:colOff>
      <xdr:row>65</xdr:row>
      <xdr:rowOff>71437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552450</xdr:colOff>
      <xdr:row>66</xdr:row>
      <xdr:rowOff>109537</xdr:rowOff>
    </xdr:from>
    <xdr:to>
      <xdr:col>18</xdr:col>
      <xdr:colOff>66675</xdr:colOff>
      <xdr:row>80</xdr:row>
      <xdr:rowOff>185737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666750</xdr:colOff>
      <xdr:row>66</xdr:row>
      <xdr:rowOff>128587</xdr:rowOff>
    </xdr:from>
    <xdr:to>
      <xdr:col>12</xdr:col>
      <xdr:colOff>371475</xdr:colOff>
      <xdr:row>81</xdr:row>
      <xdr:rowOff>14287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10:P21" totalsRowCount="1">
  <autoFilter ref="B10:P20"/>
  <tableColumns count="15">
    <tableColumn id="1" name="Kategorie" totalsRowLabel="Summe"/>
    <tableColumn id="2" name="Bezeichnung"/>
    <tableColumn id="3" name="Januar" totalsRowFunction="sum" totalsRowDxfId="27" dataCellStyle="Währung"/>
    <tableColumn id="4" name="Februar" totalsRowFunction="sum" totalsRowDxfId="26" dataCellStyle="Währung"/>
    <tableColumn id="5" name="März" totalsRowFunction="sum" totalsRowDxfId="25" dataCellStyle="Währung"/>
    <tableColumn id="6" name="April" totalsRowFunction="sum" totalsRowDxfId="24" dataCellStyle="Währung"/>
    <tableColumn id="7" name="Mai" totalsRowFunction="sum" totalsRowDxfId="23" dataCellStyle="Währung"/>
    <tableColumn id="8" name="Juni" totalsRowFunction="sum" totalsRowDxfId="22" dataCellStyle="Währung"/>
    <tableColumn id="9" name="Juli" totalsRowFunction="sum" totalsRowDxfId="21" dataCellStyle="Währung"/>
    <tableColumn id="10" name="August" totalsRowFunction="sum" totalsRowDxfId="20" dataCellStyle="Währung"/>
    <tableColumn id="11" name="September" totalsRowFunction="sum" totalsRowDxfId="19" dataCellStyle="Währung"/>
    <tableColumn id="12" name="Oktober" totalsRowFunction="sum" totalsRowDxfId="18" dataCellStyle="Währung"/>
    <tableColumn id="13" name="November" totalsRowFunction="sum" totalsRowDxfId="17" dataCellStyle="Währung"/>
    <tableColumn id="14" name="Dezember" totalsRowFunction="sum" totalsRowDxfId="16" dataCellStyle="Währung"/>
    <tableColumn id="15" name="Summe" totalsRowFunction="sum" dataDxfId="15" totalsRowDxfId="0" dataCellStyle="Währung">
      <calculatedColumnFormula>SUM(Tabelle1[[#This Row],[Januar]:[Dezember]])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B27:P38" totalsRowCount="1">
  <autoFilter ref="B27:P37"/>
  <tableColumns count="15">
    <tableColumn id="1" name="Kategorie" totalsRowLabel="Summe"/>
    <tableColumn id="2" name="Bezeichnung"/>
    <tableColumn id="3" name="Januar" totalsRowFunction="sum" totalsRowDxfId="14" dataCellStyle="Währung"/>
    <tableColumn id="4" name="Februar" totalsRowFunction="sum" totalsRowDxfId="13" dataCellStyle="Währung"/>
    <tableColumn id="5" name="März" totalsRowFunction="sum" totalsRowDxfId="12" dataCellStyle="Währung"/>
    <tableColumn id="6" name="April" totalsRowFunction="sum" totalsRowDxfId="11" dataCellStyle="Währung"/>
    <tableColumn id="7" name="Mai" totalsRowFunction="sum" totalsRowDxfId="10" dataCellStyle="Währung"/>
    <tableColumn id="8" name="Juni" totalsRowFunction="sum" totalsRowDxfId="9" dataCellStyle="Währung"/>
    <tableColumn id="9" name="Juli" totalsRowFunction="sum" totalsRowDxfId="8" dataCellStyle="Währung"/>
    <tableColumn id="10" name="August" totalsRowFunction="sum" totalsRowDxfId="7" dataCellStyle="Währung"/>
    <tableColumn id="11" name="September" totalsRowFunction="sum" totalsRowDxfId="6" dataCellStyle="Währung"/>
    <tableColumn id="12" name="Oktober" totalsRowFunction="sum" totalsRowDxfId="5" dataCellStyle="Währung"/>
    <tableColumn id="13" name="November" totalsRowFunction="sum" totalsRowDxfId="4" dataCellStyle="Währung"/>
    <tableColumn id="14" name="Dezember" totalsRowFunction="sum" totalsRowDxfId="3" dataCellStyle="Währung"/>
    <tableColumn id="15" name="Summe" totalsRowFunction="sum" dataDxfId="2" totalsRowDxfId="1" dataCellStyle="Währung">
      <calculatedColumnFormula>SUM(Tabelle13[[#This Row],[Januar]:[Dezember]])</calculatedColumnFormula>
    </tableColumn>
  </tableColumns>
  <tableStyleInfo name="TableStyleMedium5" showFirstColumn="0" showLastColumn="0" showRowStripes="1" showColumnStripes="0"/>
</table>
</file>

<file path=xl/tables/table3.xml><?xml version="1.0" encoding="utf-8"?>
<table xmlns="http://schemas.openxmlformats.org/spreadsheetml/2006/main" id="3" name="Tabelle3" displayName="Tabelle3" ref="B43:P47" totalsRowShown="0">
  <autoFilter ref="B43:P47"/>
  <tableColumns count="15">
    <tableColumn id="1" name="Kategorie"/>
    <tableColumn id="2" name="Bezeichnung"/>
    <tableColumn id="3" name="Januar"/>
    <tableColumn id="4" name="Februar"/>
    <tableColumn id="5" name="März"/>
    <tableColumn id="6" name="April"/>
    <tableColumn id="7" name="Mai"/>
    <tableColumn id="8" name="Juni"/>
    <tableColumn id="9" name="Juli"/>
    <tableColumn id="10" name="August"/>
    <tableColumn id="11" name="September"/>
    <tableColumn id="12" name="Oktober"/>
    <tableColumn id="13" name="November"/>
    <tableColumn id="14" name="Dezember"/>
    <tableColumn id="15" name="Summe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9"/>
  <sheetViews>
    <sheetView showGridLines="0" tabSelected="1" workbookViewId="0">
      <selection activeCell="S50" sqref="S50"/>
    </sheetView>
  </sheetViews>
  <sheetFormatPr baseColWidth="10" defaultRowHeight="15" x14ac:dyDescent="0.25"/>
  <cols>
    <col min="2" max="2" width="14.7109375" customWidth="1"/>
    <col min="3" max="3" width="18.5703125" customWidth="1"/>
    <col min="4" max="11" width="12" bestFit="1" customWidth="1"/>
    <col min="12" max="12" width="13" customWidth="1"/>
    <col min="13" max="13" width="13" bestFit="1" customWidth="1"/>
    <col min="14" max="14" width="12.5703125" customWidth="1"/>
    <col min="15" max="15" width="12.28515625" customWidth="1"/>
    <col min="16" max="16" width="15.140625" customWidth="1"/>
  </cols>
  <sheetData>
    <row r="2" spans="2:16" ht="20.25" thickBot="1" x14ac:dyDescent="0.35">
      <c r="B2" s="1" t="s">
        <v>1</v>
      </c>
    </row>
    <row r="3" spans="2:16" ht="15.75" thickTop="1" x14ac:dyDescent="0.25"/>
    <row r="5" spans="2:16" x14ac:dyDescent="0.25">
      <c r="B5" t="s">
        <v>0</v>
      </c>
      <c r="C5" s="3">
        <v>10000</v>
      </c>
    </row>
    <row r="7" spans="2:16" ht="18" thickBot="1" x14ac:dyDescent="0.35">
      <c r="B7" s="4" t="s">
        <v>2</v>
      </c>
    </row>
    <row r="8" spans="2:16" ht="15.75" thickTop="1" x14ac:dyDescent="0.25"/>
    <row r="10" spans="2:16" x14ac:dyDescent="0.25">
      <c r="B10" t="s">
        <v>23</v>
      </c>
      <c r="C10" t="s">
        <v>22</v>
      </c>
      <c r="D10" t="s">
        <v>10</v>
      </c>
      <c r="E10" t="s">
        <v>11</v>
      </c>
      <c r="F10" t="s">
        <v>12</v>
      </c>
      <c r="G10" t="s">
        <v>13</v>
      </c>
      <c r="H10" t="s">
        <v>14</v>
      </c>
      <c r="I10" t="s">
        <v>15</v>
      </c>
      <c r="J10" t="s">
        <v>16</v>
      </c>
      <c r="K10" t="s">
        <v>17</v>
      </c>
      <c r="L10" t="s">
        <v>18</v>
      </c>
      <c r="M10" t="s">
        <v>19</v>
      </c>
      <c r="N10" t="s">
        <v>20</v>
      </c>
      <c r="O10" t="s">
        <v>21</v>
      </c>
      <c r="P10" t="s">
        <v>24</v>
      </c>
    </row>
    <row r="11" spans="2:16" x14ac:dyDescent="0.25">
      <c r="B11" s="5" t="s">
        <v>3</v>
      </c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>
        <f>SUM(Tabelle1[[#This Row],[Januar]:[Dezember]])</f>
        <v>0</v>
      </c>
    </row>
    <row r="12" spans="2:16" x14ac:dyDescent="0.25">
      <c r="C12" t="s">
        <v>4</v>
      </c>
      <c r="D12" s="2">
        <v>20000</v>
      </c>
      <c r="E12" s="2">
        <v>20000</v>
      </c>
      <c r="F12" s="2">
        <v>30000</v>
      </c>
      <c r="G12" s="2">
        <v>20000</v>
      </c>
      <c r="H12" s="2">
        <v>10000</v>
      </c>
      <c r="I12" s="2">
        <v>10000</v>
      </c>
      <c r="J12" s="2">
        <v>10000</v>
      </c>
      <c r="K12" s="2">
        <v>10000</v>
      </c>
      <c r="L12" s="2">
        <v>10000</v>
      </c>
      <c r="M12" s="2">
        <v>10000</v>
      </c>
      <c r="N12" s="2">
        <v>20000</v>
      </c>
      <c r="O12" s="2">
        <v>15000</v>
      </c>
      <c r="P12" s="2">
        <f>SUM(Tabelle1[[#This Row],[Januar]:[Dezember]])</f>
        <v>185000</v>
      </c>
    </row>
    <row r="13" spans="2:16" x14ac:dyDescent="0.25">
      <c r="C13" t="s">
        <v>5</v>
      </c>
      <c r="D13" s="2"/>
      <c r="E13" s="2">
        <v>5000</v>
      </c>
      <c r="F13" s="2"/>
      <c r="G13" s="2">
        <v>3000</v>
      </c>
      <c r="H13" s="2"/>
      <c r="I13" s="2"/>
      <c r="J13" s="2"/>
      <c r="K13" s="2"/>
      <c r="L13" s="2"/>
      <c r="M13" s="2">
        <v>2000</v>
      </c>
      <c r="N13" s="2"/>
      <c r="O13" s="2"/>
      <c r="P13" s="2">
        <f>SUM(Tabelle1[[#This Row],[Januar]:[Dezember]])</f>
        <v>10000</v>
      </c>
    </row>
    <row r="14" spans="2:16" x14ac:dyDescent="0.25">
      <c r="B14" s="5" t="s">
        <v>6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>
        <f>SUM(Tabelle1[[#This Row],[Januar]:[Dezember]])</f>
        <v>0</v>
      </c>
    </row>
    <row r="15" spans="2:16" x14ac:dyDescent="0.25">
      <c r="C15" t="s">
        <v>7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>
        <f>SUM(Tabelle1[[#This Row],[Januar]:[Dezember]])</f>
        <v>0</v>
      </c>
    </row>
    <row r="16" spans="2:16" x14ac:dyDescent="0.25">
      <c r="C16" t="s">
        <v>8</v>
      </c>
      <c r="D16" s="2"/>
      <c r="E16" s="2">
        <v>5000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>
        <f>SUM(Tabelle1[[#This Row],[Januar]:[Dezember]])</f>
        <v>5000</v>
      </c>
    </row>
    <row r="17" spans="2:16" x14ac:dyDescent="0.25">
      <c r="C17" t="s">
        <v>9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>
        <f>SUM(Tabelle1[[#This Row],[Januar]:[Dezember]])</f>
        <v>0</v>
      </c>
    </row>
    <row r="18" spans="2:16" x14ac:dyDescent="0.25"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>
        <f>SUM(Tabelle1[[#This Row],[Januar]:[Dezember]])</f>
        <v>0</v>
      </c>
    </row>
    <row r="19" spans="2:16" x14ac:dyDescent="0.25"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>
        <f>SUM(Tabelle1[[#This Row],[Januar]:[Dezember]])</f>
        <v>0</v>
      </c>
    </row>
    <row r="20" spans="2:16" x14ac:dyDescent="0.25"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>
        <f>SUM(Tabelle1[[#This Row],[Januar]:[Dezember]])</f>
        <v>0</v>
      </c>
    </row>
    <row r="21" spans="2:16" x14ac:dyDescent="0.25">
      <c r="B21" t="s">
        <v>24</v>
      </c>
      <c r="D21" s="2">
        <f>SUBTOTAL(109,Tabelle1[Januar])</f>
        <v>20000</v>
      </c>
      <c r="E21" s="2">
        <f>SUBTOTAL(109,Tabelle1[Februar])</f>
        <v>30000</v>
      </c>
      <c r="F21" s="2">
        <f>SUBTOTAL(109,Tabelle1[März])</f>
        <v>30000</v>
      </c>
      <c r="G21" s="2">
        <f>SUBTOTAL(109,Tabelle1[April])</f>
        <v>23000</v>
      </c>
      <c r="H21" s="2">
        <f>SUBTOTAL(109,Tabelle1[Mai])</f>
        <v>10000</v>
      </c>
      <c r="I21" s="2">
        <f>SUBTOTAL(109,Tabelle1[Juni])</f>
        <v>10000</v>
      </c>
      <c r="J21" s="2">
        <f>SUBTOTAL(109,Tabelle1[Juli])</f>
        <v>10000</v>
      </c>
      <c r="K21" s="2">
        <f>SUBTOTAL(109,Tabelle1[August])</f>
        <v>10000</v>
      </c>
      <c r="L21" s="2">
        <f>SUBTOTAL(109,Tabelle1[September])</f>
        <v>10000</v>
      </c>
      <c r="M21" s="2">
        <f>SUBTOTAL(109,Tabelle1[Oktober])</f>
        <v>12000</v>
      </c>
      <c r="N21" s="2">
        <f>SUBTOTAL(109,Tabelle1[November])</f>
        <v>20000</v>
      </c>
      <c r="O21" s="2">
        <f>SUBTOTAL(109,Tabelle1[Dezember])</f>
        <v>15000</v>
      </c>
      <c r="P21" s="9">
        <f>SUBTOTAL(109,Tabelle1[Summe])</f>
        <v>200000</v>
      </c>
    </row>
    <row r="24" spans="2:16" ht="18" thickBot="1" x14ac:dyDescent="0.35">
      <c r="B24" s="4" t="s">
        <v>25</v>
      </c>
    </row>
    <row r="25" spans="2:16" ht="15.75" thickTop="1" x14ac:dyDescent="0.25"/>
    <row r="27" spans="2:16" x14ac:dyDescent="0.25">
      <c r="B27" t="s">
        <v>23</v>
      </c>
      <c r="C27" t="s">
        <v>22</v>
      </c>
      <c r="D27" t="s">
        <v>10</v>
      </c>
      <c r="E27" t="s">
        <v>11</v>
      </c>
      <c r="F27" t="s">
        <v>12</v>
      </c>
      <c r="G27" t="s">
        <v>13</v>
      </c>
      <c r="H27" t="s">
        <v>14</v>
      </c>
      <c r="I27" t="s">
        <v>15</v>
      </c>
      <c r="J27" t="s">
        <v>16</v>
      </c>
      <c r="K27" t="s">
        <v>17</v>
      </c>
      <c r="L27" t="s">
        <v>18</v>
      </c>
      <c r="M27" t="s">
        <v>19</v>
      </c>
      <c r="N27" t="s">
        <v>20</v>
      </c>
      <c r="O27" t="s">
        <v>21</v>
      </c>
      <c r="P27" t="s">
        <v>24</v>
      </c>
    </row>
    <row r="28" spans="2:16" x14ac:dyDescent="0.25">
      <c r="B28" s="5" t="s">
        <v>26</v>
      </c>
      <c r="C28" s="5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>
        <f>SUM(Tabelle13[[#This Row],[Januar]:[Dezember]])</f>
        <v>0</v>
      </c>
    </row>
    <row r="29" spans="2:16" x14ac:dyDescent="0.25">
      <c r="C29" t="s">
        <v>9</v>
      </c>
      <c r="D29" s="2">
        <v>500</v>
      </c>
      <c r="E29" s="2">
        <v>500</v>
      </c>
      <c r="F29" s="2">
        <v>500</v>
      </c>
      <c r="G29" s="2">
        <v>500</v>
      </c>
      <c r="H29" s="2">
        <v>500</v>
      </c>
      <c r="I29" s="2">
        <v>500</v>
      </c>
      <c r="J29" s="2">
        <v>500</v>
      </c>
      <c r="K29" s="2">
        <v>500</v>
      </c>
      <c r="L29" s="2">
        <v>500</v>
      </c>
      <c r="M29" s="2">
        <v>500</v>
      </c>
      <c r="N29" s="2">
        <v>500</v>
      </c>
      <c r="O29" s="2">
        <v>500</v>
      </c>
      <c r="P29" s="2">
        <f>SUM(Tabelle13[[#This Row],[Januar]:[Dezember]])</f>
        <v>6000</v>
      </c>
    </row>
    <row r="30" spans="2:16" x14ac:dyDescent="0.25"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>SUM(Tabelle13[[#This Row],[Januar]:[Dezember]])</f>
        <v>0</v>
      </c>
    </row>
    <row r="31" spans="2:16" x14ac:dyDescent="0.25">
      <c r="B31" s="5" t="s">
        <v>27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>SUM(Tabelle13[[#This Row],[Januar]:[Dezember]])</f>
        <v>0</v>
      </c>
    </row>
    <row r="32" spans="2:16" x14ac:dyDescent="0.25">
      <c r="C32" t="s">
        <v>28</v>
      </c>
      <c r="D32" s="2">
        <v>3000</v>
      </c>
      <c r="E32" s="2">
        <v>3000</v>
      </c>
      <c r="F32" s="2">
        <v>3000</v>
      </c>
      <c r="G32" s="2">
        <v>3000</v>
      </c>
      <c r="H32" s="2">
        <v>3000</v>
      </c>
      <c r="I32" s="2">
        <v>3000</v>
      </c>
      <c r="J32" s="2">
        <v>3000</v>
      </c>
      <c r="K32" s="2">
        <v>3000</v>
      </c>
      <c r="L32" s="2">
        <v>3000</v>
      </c>
      <c r="M32" s="2">
        <v>3000</v>
      </c>
      <c r="N32" s="2">
        <v>3000</v>
      </c>
      <c r="O32" s="2">
        <v>3000</v>
      </c>
      <c r="P32" s="2">
        <f>SUM(Tabelle13[[#This Row],[Januar]:[Dezember]])</f>
        <v>36000</v>
      </c>
    </row>
    <row r="33" spans="2:16" x14ac:dyDescent="0.25">
      <c r="C33" t="s">
        <v>29</v>
      </c>
      <c r="D33" s="2">
        <v>6000</v>
      </c>
      <c r="E33" s="2">
        <v>15000</v>
      </c>
      <c r="F33" s="2">
        <v>20000</v>
      </c>
      <c r="G33" s="2">
        <v>1000</v>
      </c>
      <c r="H33" s="2">
        <v>5000</v>
      </c>
      <c r="I33" s="2">
        <v>6000</v>
      </c>
      <c r="J33" s="2">
        <v>7000</v>
      </c>
      <c r="K33" s="2">
        <v>10000</v>
      </c>
      <c r="L33" s="2">
        <v>8000</v>
      </c>
      <c r="M33" s="2">
        <v>5000</v>
      </c>
      <c r="N33" s="2">
        <v>15000</v>
      </c>
      <c r="O33" s="2">
        <v>10000</v>
      </c>
      <c r="P33" s="2">
        <f>SUM(Tabelle13[[#This Row],[Januar]:[Dezember]])</f>
        <v>108000</v>
      </c>
    </row>
    <row r="34" spans="2:16" x14ac:dyDescent="0.25">
      <c r="C34" t="s">
        <v>9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>
        <f>SUM(Tabelle13[[#This Row],[Januar]:[Dezember]])</f>
        <v>0</v>
      </c>
    </row>
    <row r="35" spans="2:16" x14ac:dyDescent="0.25">
      <c r="C35" t="s">
        <v>30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>
        <f>SUM(Tabelle13[[#This Row],[Januar]:[Dezember]])</f>
        <v>0</v>
      </c>
    </row>
    <row r="36" spans="2:16" x14ac:dyDescent="0.25">
      <c r="B36" s="5" t="s">
        <v>7</v>
      </c>
      <c r="D36" s="2">
        <v>2000</v>
      </c>
      <c r="E36" s="2">
        <v>2000</v>
      </c>
      <c r="F36" s="2">
        <v>3000</v>
      </c>
      <c r="G36" s="2">
        <v>2000</v>
      </c>
      <c r="H36" s="2">
        <v>1000</v>
      </c>
      <c r="I36" s="2">
        <v>1000</v>
      </c>
      <c r="J36" s="2">
        <v>1000</v>
      </c>
      <c r="K36" s="2">
        <v>1000</v>
      </c>
      <c r="L36" s="2">
        <v>1000</v>
      </c>
      <c r="M36" s="2">
        <v>1000</v>
      </c>
      <c r="N36" s="2">
        <v>2000</v>
      </c>
      <c r="O36" s="2">
        <v>1500</v>
      </c>
      <c r="P36" s="2">
        <f>SUM(Tabelle13[[#This Row],[Januar]:[Dezember]])</f>
        <v>18500</v>
      </c>
    </row>
    <row r="37" spans="2:16" x14ac:dyDescent="0.25"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>
        <f>SUM(Tabelle13[[#This Row],[Januar]:[Dezember]])</f>
        <v>0</v>
      </c>
    </row>
    <row r="38" spans="2:16" x14ac:dyDescent="0.25">
      <c r="B38" t="s">
        <v>24</v>
      </c>
      <c r="D38" s="8">
        <f>SUBTOTAL(109,Tabelle13[Januar])</f>
        <v>11500</v>
      </c>
      <c r="E38" s="8">
        <f>SUBTOTAL(109,Tabelle13[Februar])</f>
        <v>20500</v>
      </c>
      <c r="F38" s="8">
        <f>SUBTOTAL(109,Tabelle13[März])</f>
        <v>26500</v>
      </c>
      <c r="G38" s="8">
        <f>SUBTOTAL(109,Tabelle13[April])</f>
        <v>6500</v>
      </c>
      <c r="H38" s="8">
        <f>SUBTOTAL(109,Tabelle13[Mai])</f>
        <v>9500</v>
      </c>
      <c r="I38" s="8">
        <f>SUBTOTAL(109,Tabelle13[Juni])</f>
        <v>10500</v>
      </c>
      <c r="J38" s="8">
        <f>SUBTOTAL(109,Tabelle13[Juli])</f>
        <v>11500</v>
      </c>
      <c r="K38" s="8">
        <f>SUBTOTAL(109,Tabelle13[August])</f>
        <v>14500</v>
      </c>
      <c r="L38" s="8">
        <f>SUBTOTAL(109,Tabelle13[September])</f>
        <v>12500</v>
      </c>
      <c r="M38" s="8">
        <f>SUBTOTAL(109,Tabelle13[Oktober])</f>
        <v>9500</v>
      </c>
      <c r="N38" s="8">
        <f>SUBTOTAL(109,Tabelle13[November])</f>
        <v>20500</v>
      </c>
      <c r="O38" s="8">
        <f>SUBTOTAL(109,Tabelle13[Dezember])</f>
        <v>15000</v>
      </c>
      <c r="P38" s="8">
        <f>SUBTOTAL(109,Tabelle13[Summe])</f>
        <v>168500</v>
      </c>
    </row>
    <row r="41" spans="2:16" ht="18" thickBot="1" x14ac:dyDescent="0.35">
      <c r="B41" s="4" t="s">
        <v>31</v>
      </c>
    </row>
    <row r="42" spans="2:16" ht="15.75" thickTop="1" x14ac:dyDescent="0.25"/>
    <row r="43" spans="2:16" x14ac:dyDescent="0.25">
      <c r="B43" t="s">
        <v>23</v>
      </c>
      <c r="C43" t="s">
        <v>22</v>
      </c>
      <c r="D43" t="s">
        <v>10</v>
      </c>
      <c r="E43" t="s">
        <v>11</v>
      </c>
      <c r="F43" t="s">
        <v>12</v>
      </c>
      <c r="G43" t="s">
        <v>13</v>
      </c>
      <c r="H43" t="s">
        <v>14</v>
      </c>
      <c r="I43" t="s">
        <v>15</v>
      </c>
      <c r="J43" t="s">
        <v>16</v>
      </c>
      <c r="K43" t="s">
        <v>17</v>
      </c>
      <c r="L43" t="s">
        <v>18</v>
      </c>
      <c r="M43" t="s">
        <v>19</v>
      </c>
      <c r="N43" t="s">
        <v>20</v>
      </c>
      <c r="O43" t="s">
        <v>21</v>
      </c>
      <c r="P43" t="s">
        <v>24</v>
      </c>
    </row>
    <row r="44" spans="2:16" x14ac:dyDescent="0.25">
      <c r="B44" t="s">
        <v>32</v>
      </c>
      <c r="C44" t="s">
        <v>2</v>
      </c>
      <c r="D44" s="2">
        <f>Tabelle1[[#Totals],[Januar]]</f>
        <v>20000</v>
      </c>
      <c r="E44" s="2">
        <f>Tabelle1[[#Totals],[Februar]]</f>
        <v>30000</v>
      </c>
      <c r="F44" s="2">
        <f>Tabelle1[[#Totals],[März]]</f>
        <v>30000</v>
      </c>
      <c r="G44" s="2">
        <f>Tabelle1[[#Totals],[April]]</f>
        <v>23000</v>
      </c>
      <c r="H44" s="2">
        <f>Tabelle1[[#Totals],[Mai]]</f>
        <v>10000</v>
      </c>
      <c r="I44" s="2">
        <f>Tabelle1[[#Totals],[Juni]]</f>
        <v>10000</v>
      </c>
      <c r="J44" s="2">
        <f>Tabelle1[[#Totals],[Juli]]</f>
        <v>10000</v>
      </c>
      <c r="K44" s="2">
        <f>Tabelle1[[#Totals],[August]]</f>
        <v>10000</v>
      </c>
      <c r="L44" s="2">
        <f>Tabelle1[[#Totals],[September]]</f>
        <v>10000</v>
      </c>
      <c r="M44" s="2">
        <f>Tabelle1[[#Totals],[Oktober]]</f>
        <v>12000</v>
      </c>
      <c r="N44" s="2">
        <f>Tabelle1[[#Totals],[November]]</f>
        <v>20000</v>
      </c>
      <c r="O44" s="2">
        <f>Tabelle1[[#Totals],[Dezember]]</f>
        <v>15000</v>
      </c>
      <c r="P44" s="2">
        <f>Tabelle1[[#Totals],[Summe]]</f>
        <v>200000</v>
      </c>
    </row>
    <row r="45" spans="2:16" x14ac:dyDescent="0.25">
      <c r="C45" t="s">
        <v>25</v>
      </c>
      <c r="D45" s="2">
        <f>Tabelle13[[#Totals],[Januar]]</f>
        <v>11500</v>
      </c>
      <c r="E45" s="2">
        <f>Tabelle13[[#Totals],[Februar]]</f>
        <v>20500</v>
      </c>
      <c r="F45" s="2">
        <f>Tabelle13[[#Totals],[März]]</f>
        <v>26500</v>
      </c>
      <c r="G45" s="2">
        <f>Tabelle13[[#Totals],[April]]</f>
        <v>6500</v>
      </c>
      <c r="H45" s="2">
        <f>Tabelle13[[#Totals],[Mai]]</f>
        <v>9500</v>
      </c>
      <c r="I45" s="2">
        <f>Tabelle13[[#Totals],[Juni]]</f>
        <v>10500</v>
      </c>
      <c r="J45" s="2">
        <f>Tabelle13[[#Totals],[Juli]]</f>
        <v>11500</v>
      </c>
      <c r="K45" s="2">
        <f>Tabelle13[[#Totals],[August]]</f>
        <v>14500</v>
      </c>
      <c r="L45" s="2">
        <f>Tabelle13[[#Totals],[September]]</f>
        <v>12500</v>
      </c>
      <c r="M45" s="2">
        <f>Tabelle13[[#Totals],[Oktober]]</f>
        <v>9500</v>
      </c>
      <c r="N45" s="2">
        <f>Tabelle13[[#Totals],[November]]</f>
        <v>20500</v>
      </c>
      <c r="O45" s="2">
        <f>Tabelle13[[#Totals],[Dezember]]</f>
        <v>15000</v>
      </c>
      <c r="P45" s="2">
        <f>Tabelle13[[#Totals],[Summe]]</f>
        <v>168500</v>
      </c>
    </row>
    <row r="46" spans="2:16" x14ac:dyDescent="0.25">
      <c r="C46" t="s">
        <v>33</v>
      </c>
      <c r="D46" s="10">
        <f>D44-D45</f>
        <v>8500</v>
      </c>
      <c r="E46" s="10">
        <f t="shared" ref="E46:P46" si="0">E44-E45</f>
        <v>9500</v>
      </c>
      <c r="F46" s="10">
        <f t="shared" si="0"/>
        <v>3500</v>
      </c>
      <c r="G46" s="10">
        <f t="shared" si="0"/>
        <v>16500</v>
      </c>
      <c r="H46" s="10">
        <f t="shared" si="0"/>
        <v>500</v>
      </c>
      <c r="I46" s="10">
        <f t="shared" si="0"/>
        <v>-500</v>
      </c>
      <c r="J46" s="10">
        <f t="shared" si="0"/>
        <v>-1500</v>
      </c>
      <c r="K46" s="10">
        <f t="shared" si="0"/>
        <v>-4500</v>
      </c>
      <c r="L46" s="10">
        <f t="shared" si="0"/>
        <v>-2500</v>
      </c>
      <c r="M46" s="10">
        <f t="shared" si="0"/>
        <v>2500</v>
      </c>
      <c r="N46" s="10">
        <f t="shared" si="0"/>
        <v>-500</v>
      </c>
      <c r="O46" s="10">
        <f t="shared" si="0"/>
        <v>0</v>
      </c>
      <c r="P46" s="10">
        <f t="shared" si="0"/>
        <v>31500</v>
      </c>
    </row>
    <row r="47" spans="2:16" x14ac:dyDescent="0.25">
      <c r="C47" t="s">
        <v>35</v>
      </c>
      <c r="D47" s="7">
        <f>$C$5+D46</f>
        <v>18500</v>
      </c>
      <c r="E47" s="7">
        <f>Tabelle3[[#This Row],[Januar]]+E46</f>
        <v>28000</v>
      </c>
      <c r="F47" s="7">
        <f>Tabelle3[[#This Row],[Februar]]+F46</f>
        <v>31500</v>
      </c>
      <c r="G47" s="7">
        <f>Tabelle3[[#This Row],[März]]+G46</f>
        <v>48000</v>
      </c>
      <c r="H47" s="7">
        <f>Tabelle3[[#This Row],[April]]+H46</f>
        <v>48500</v>
      </c>
      <c r="I47" s="7">
        <f>Tabelle3[[#This Row],[Mai]]+I46</f>
        <v>48000</v>
      </c>
      <c r="J47" s="7">
        <f>Tabelle3[[#This Row],[Juni]]+J46</f>
        <v>46500</v>
      </c>
      <c r="K47" s="7">
        <f>Tabelle3[[#This Row],[Juli]]+K46</f>
        <v>42000</v>
      </c>
      <c r="L47" s="7">
        <f>Tabelle3[[#This Row],[August]]+L46</f>
        <v>39500</v>
      </c>
      <c r="M47" s="7">
        <f>Tabelle3[[#This Row],[September]]+M46</f>
        <v>42000</v>
      </c>
      <c r="N47" s="7">
        <f>Tabelle3[[#This Row],[Oktober]]+N46</f>
        <v>41500</v>
      </c>
      <c r="O47" s="7">
        <f>Tabelle3[[#This Row],[November]]+O46</f>
        <v>41500</v>
      </c>
    </row>
    <row r="49" spans="2:4" x14ac:dyDescent="0.25">
      <c r="B49" t="s">
        <v>34</v>
      </c>
      <c r="D49" s="10">
        <f>O47-C5</f>
        <v>31500</v>
      </c>
    </row>
  </sheetData>
  <pageMargins left="0.7" right="0.7" top="0.78740157499999996" bottom="0.78740157499999996" header="0.3" footer="0.3"/>
  <drawing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Budget 2015</vt:lpstr>
      <vt:lpstr>Ausgaben</vt:lpstr>
      <vt:lpstr>Einnahmen</vt:lpstr>
      <vt:lpstr>Salden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2014-11-18T12:05:58Z</dcterms:created>
  <dcterms:modified xsi:type="dcterms:W3CDTF">2014-11-18T12:37:01Z</dcterms:modified>
</cp:coreProperties>
</file>